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0" windowWidth="10395" windowHeight="8250"/>
  </bookViews>
  <sheets>
    <sheet name="Лист1" sheetId="1" r:id="rId1"/>
  </sheets>
  <definedNames>
    <definedName name="_xlnm._FilterDatabase" localSheetId="0" hidden="1">Лист1!$A$14:$GCD$733</definedName>
    <definedName name="_xlnm.Print_Titles" localSheetId="0">Лист1!$13:$15</definedName>
    <definedName name="_xlnm.Print_Area" localSheetId="0">Лист1!$A$1:$J$733</definedName>
  </definedNames>
  <calcPr calcId="124519"/>
</workbook>
</file>

<file path=xl/calcChain.xml><?xml version="1.0" encoding="utf-8"?>
<calcChain xmlns="http://schemas.openxmlformats.org/spreadsheetml/2006/main">
  <c r="J471" i="1"/>
  <c r="J473"/>
  <c r="J491" l="1"/>
  <c r="J493"/>
  <c r="J731"/>
  <c r="J727"/>
  <c r="J721"/>
  <c r="J717"/>
  <c r="J716" s="1"/>
  <c r="J710"/>
  <c r="J708"/>
  <c r="J706"/>
  <c r="J704"/>
  <c r="J701"/>
  <c r="J700" s="1"/>
  <c r="J694"/>
  <c r="J691"/>
  <c r="J686"/>
  <c r="J685" s="1"/>
  <c r="J682"/>
  <c r="J681" s="1"/>
  <c r="J680" s="1"/>
  <c r="J676"/>
  <c r="J674"/>
  <c r="J670"/>
  <c r="J669" s="1"/>
  <c r="J668" s="1"/>
  <c r="J667"/>
  <c r="J666" s="1"/>
  <c r="J665" s="1"/>
  <c r="J664" s="1"/>
  <c r="J661"/>
  <c r="J660" s="1"/>
  <c r="J659" s="1"/>
  <c r="J657"/>
  <c r="J656"/>
  <c r="J655" s="1"/>
  <c r="J653"/>
  <c r="J651"/>
  <c r="J649"/>
  <c r="J647"/>
  <c r="J645"/>
  <c r="J643"/>
  <c r="J641"/>
  <c r="J639"/>
  <c r="J637"/>
  <c r="J635"/>
  <c r="J633"/>
  <c r="J631"/>
  <c r="J626"/>
  <c r="J625" s="1"/>
  <c r="J624" s="1"/>
  <c r="J623" s="1"/>
  <c r="J620"/>
  <c r="J619" s="1"/>
  <c r="J618" s="1"/>
  <c r="J617" s="1"/>
  <c r="J616" s="1"/>
  <c r="J614"/>
  <c r="J613" s="1"/>
  <c r="J612" s="1"/>
  <c r="J611" s="1"/>
  <c r="J610" s="1"/>
  <c r="J607"/>
  <c r="J606" s="1"/>
  <c r="J605" s="1"/>
  <c r="J604" s="1"/>
  <c r="J603" s="1"/>
  <c r="J601"/>
  <c r="J600" s="1"/>
  <c r="J599"/>
  <c r="J598" s="1"/>
  <c r="J596"/>
  <c r="J593"/>
  <c r="J591"/>
  <c r="J589"/>
  <c r="J587"/>
  <c r="J581"/>
  <c r="J580" s="1"/>
  <c r="J579" s="1"/>
  <c r="J578" s="1"/>
  <c r="J577" s="1"/>
  <c r="J573"/>
  <c r="J569"/>
  <c r="J563"/>
  <c r="J562" s="1"/>
  <c r="J561" s="1"/>
  <c r="J560" s="1"/>
  <c r="J559"/>
  <c r="J558" s="1"/>
  <c r="J556"/>
  <c r="J552"/>
  <c r="J551" s="1"/>
  <c r="J549"/>
  <c r="J548" s="1"/>
  <c r="J546"/>
  <c r="J545" s="1"/>
  <c r="J540"/>
  <c r="J539" s="1"/>
  <c r="J538" s="1"/>
  <c r="J537" s="1"/>
  <c r="J536" s="1"/>
  <c r="J530"/>
  <c r="J528"/>
  <c r="J526"/>
  <c r="J521"/>
  <c r="J520" s="1"/>
  <c r="J517"/>
  <c r="J516" s="1"/>
  <c r="J514"/>
  <c r="J512"/>
  <c r="J506"/>
  <c r="J504"/>
  <c r="J502"/>
  <c r="J495"/>
  <c r="J489"/>
  <c r="J487"/>
  <c r="J485"/>
  <c r="J483"/>
  <c r="J480"/>
  <c r="J478"/>
  <c r="J476"/>
  <c r="J464"/>
  <c r="J463" s="1"/>
  <c r="J461"/>
  <c r="J460" s="1"/>
  <c r="J458"/>
  <c r="J457" s="1"/>
  <c r="J448"/>
  <c r="J447" s="1"/>
  <c r="J446" s="1"/>
  <c r="J445" s="1"/>
  <c r="J444" s="1"/>
  <c r="J443" s="1"/>
  <c r="J440"/>
  <c r="J439" s="1"/>
  <c r="J437"/>
  <c r="J434"/>
  <c r="J431"/>
  <c r="J425"/>
  <c r="J424" s="1"/>
  <c r="J423" s="1"/>
  <c r="J421"/>
  <c r="J420" s="1"/>
  <c r="J417"/>
  <c r="J416" s="1"/>
  <c r="J415"/>
  <c r="J414" s="1"/>
  <c r="J412"/>
  <c r="J405"/>
  <c r="J404" s="1"/>
  <c r="J403"/>
  <c r="J402" s="1"/>
  <c r="J401" s="1"/>
  <c r="J396"/>
  <c r="J395" s="1"/>
  <c r="J394" s="1"/>
  <c r="J393" s="1"/>
  <c r="J391"/>
  <c r="J390" s="1"/>
  <c r="J388"/>
  <c r="J386"/>
  <c r="J378"/>
  <c r="J377" s="1"/>
  <c r="J376" s="1"/>
  <c r="J371"/>
  <c r="J369"/>
  <c r="J367"/>
  <c r="J364"/>
  <c r="J361"/>
  <c r="J358"/>
  <c r="J352"/>
  <c r="J351" s="1"/>
  <c r="J350" s="1"/>
  <c r="J349" s="1"/>
  <c r="J348" s="1"/>
  <c r="J346"/>
  <c r="J344" s="1"/>
  <c r="J343" s="1"/>
  <c r="J342"/>
  <c r="J341" s="1"/>
  <c r="J340" s="1"/>
  <c r="J339" s="1"/>
  <c r="J338" s="1"/>
  <c r="J336"/>
  <c r="J335" s="1"/>
  <c r="J334" s="1"/>
  <c r="J333" s="1"/>
  <c r="J331"/>
  <c r="J330" s="1"/>
  <c r="J329" s="1"/>
  <c r="J328" s="1"/>
  <c r="J327" s="1"/>
  <c r="J326"/>
  <c r="J325" s="1"/>
  <c r="J324" s="1"/>
  <c r="J323" s="1"/>
  <c r="J322" s="1"/>
  <c r="J321"/>
  <c r="J320" s="1"/>
  <c r="J319" s="1"/>
  <c r="J316"/>
  <c r="J315" s="1"/>
  <c r="J311"/>
  <c r="J305"/>
  <c r="J303"/>
  <c r="J302" s="1"/>
  <c r="J301" s="1"/>
  <c r="J297"/>
  <c r="J296" s="1"/>
  <c r="J295" s="1"/>
  <c r="J294" s="1"/>
  <c r="J293" s="1"/>
  <c r="J291"/>
  <c r="J290" s="1"/>
  <c r="J287"/>
  <c r="J286" s="1"/>
  <c r="J281"/>
  <c r="J273"/>
  <c r="J272" s="1"/>
  <c r="J271" s="1"/>
  <c r="J270" s="1"/>
  <c r="J269" s="1"/>
  <c r="J267"/>
  <c r="J266" s="1"/>
  <c r="J264"/>
  <c r="J263" s="1"/>
  <c r="J259"/>
  <c r="J258" s="1"/>
  <c r="J257" s="1"/>
  <c r="J256" s="1"/>
  <c r="J254"/>
  <c r="J251"/>
  <c r="J244"/>
  <c r="J241"/>
  <c r="J234"/>
  <c r="J233" s="1"/>
  <c r="J232" s="1"/>
  <c r="J231" s="1"/>
  <c r="J230" s="1"/>
  <c r="J229" s="1"/>
  <c r="J226"/>
  <c r="J222"/>
  <c r="J218"/>
  <c r="J217" s="1"/>
  <c r="J215"/>
  <c r="J213"/>
  <c r="J206"/>
  <c r="J205" s="1"/>
  <c r="J204" s="1"/>
  <c r="J203" s="1"/>
  <c r="J202" s="1"/>
  <c r="J201" s="1"/>
  <c r="J199"/>
  <c r="J198" s="1"/>
  <c r="J197"/>
  <c r="J196" s="1"/>
  <c r="J195"/>
  <c r="J194" s="1"/>
  <c r="J187"/>
  <c r="J186" s="1"/>
  <c r="J185" s="1"/>
  <c r="J183"/>
  <c r="J182" s="1"/>
  <c r="J181" s="1"/>
  <c r="J176"/>
  <c r="J175" s="1"/>
  <c r="J174" s="1"/>
  <c r="J173" s="1"/>
  <c r="J172" s="1"/>
  <c r="J171" s="1"/>
  <c r="J169"/>
  <c r="J168" s="1"/>
  <c r="J167" s="1"/>
  <c r="J166" s="1"/>
  <c r="J164"/>
  <c r="J163" s="1"/>
  <c r="J162" s="1"/>
  <c r="J161" s="1"/>
  <c r="J155"/>
  <c r="J154" s="1"/>
  <c r="J152"/>
  <c r="J151" s="1"/>
  <c r="J144"/>
  <c r="J143" s="1"/>
  <c r="J142" s="1"/>
  <c r="J141" s="1"/>
  <c r="J140" s="1"/>
  <c r="J138"/>
  <c r="J136"/>
  <c r="J134"/>
  <c r="J132"/>
  <c r="J128"/>
  <c r="J127"/>
  <c r="J126" s="1"/>
  <c r="J122"/>
  <c r="J121" s="1"/>
  <c r="J120" s="1"/>
  <c r="J118"/>
  <c r="J117" s="1"/>
  <c r="J116" s="1"/>
  <c r="J114"/>
  <c r="J113" s="1"/>
  <c r="J111"/>
  <c r="J110" s="1"/>
  <c r="J107"/>
  <c r="J106" s="1"/>
  <c r="J105" s="1"/>
  <c r="J103"/>
  <c r="J100"/>
  <c r="J96"/>
  <c r="J95" s="1"/>
  <c r="J93"/>
  <c r="J92" s="1"/>
  <c r="J88"/>
  <c r="J87" s="1"/>
  <c r="J86" s="1"/>
  <c r="J85" s="1"/>
  <c r="J83"/>
  <c r="J82" s="1"/>
  <c r="J81" s="1"/>
  <c r="J80" s="1"/>
  <c r="J77"/>
  <c r="J76" s="1"/>
  <c r="J75" s="1"/>
  <c r="J74" s="1"/>
  <c r="J71"/>
  <c r="J68"/>
  <c r="J65"/>
  <c r="J62"/>
  <c r="J60"/>
  <c r="J58"/>
  <c r="J56" s="1"/>
  <c r="J51"/>
  <c r="J49"/>
  <c r="J42"/>
  <c r="J40"/>
  <c r="J35"/>
  <c r="J33"/>
  <c r="J30"/>
  <c r="J28"/>
  <c r="J25"/>
  <c r="J21"/>
  <c r="J470" l="1"/>
  <c r="J469" s="1"/>
  <c r="J468" s="1"/>
  <c r="J467" s="1"/>
  <c r="J501"/>
  <c r="J500" s="1"/>
  <c r="J499" s="1"/>
  <c r="J498" s="1"/>
  <c r="J280"/>
  <c r="J279" s="1"/>
  <c r="J278" s="1"/>
  <c r="J277" s="1"/>
  <c r="J357"/>
  <c r="J102"/>
  <c r="J99" s="1"/>
  <c r="J98" s="1"/>
  <c r="J673"/>
  <c r="J672" s="1"/>
  <c r="J663" s="1"/>
  <c r="J193"/>
  <c r="J192" s="1"/>
  <c r="J191" s="1"/>
  <c r="J190" s="1"/>
  <c r="J456"/>
  <c r="J455" s="1"/>
  <c r="J454" s="1"/>
  <c r="J453" s="1"/>
  <c r="J511"/>
  <c r="J510" s="1"/>
  <c r="J690"/>
  <c r="J684" s="1"/>
  <c r="J679" s="1"/>
  <c r="J678" s="1"/>
  <c r="J720"/>
  <c r="J719" s="1"/>
  <c r="J715" s="1"/>
  <c r="J714" s="1"/>
  <c r="J713" s="1"/>
  <c r="J712" s="1"/>
  <c r="J304"/>
  <c r="J300" s="1"/>
  <c r="J299" s="1"/>
  <c r="J298" s="1"/>
  <c r="J430"/>
  <c r="J429" s="1"/>
  <c r="J428" s="1"/>
  <c r="J20"/>
  <c r="J703"/>
  <c r="J699" s="1"/>
  <c r="J698" s="1"/>
  <c r="J697" s="1"/>
  <c r="J696" s="1"/>
  <c r="J55"/>
  <c r="J54" s="1"/>
  <c r="J53" s="1"/>
  <c r="J240"/>
  <c r="J239" s="1"/>
  <c r="J238" s="1"/>
  <c r="J237" s="1"/>
  <c r="J236" s="1"/>
  <c r="J228" s="1"/>
  <c r="J27"/>
  <c r="J32"/>
  <c r="J221"/>
  <c r="J220" s="1"/>
  <c r="J250"/>
  <c r="J249" s="1"/>
  <c r="J248" s="1"/>
  <c r="J568"/>
  <c r="J567" s="1"/>
  <c r="J566" s="1"/>
  <c r="J565" s="1"/>
  <c r="J189"/>
  <c r="J375"/>
  <c r="J374" s="1"/>
  <c r="J373" s="1"/>
  <c r="J400"/>
  <c r="J399" s="1"/>
  <c r="J398" s="1"/>
  <c r="J125"/>
  <c r="J124" s="1"/>
  <c r="J385"/>
  <c r="J384" s="1"/>
  <c r="J383" s="1"/>
  <c r="J382" s="1"/>
  <c r="J595"/>
  <c r="J109"/>
  <c r="J104" s="1"/>
  <c r="J555"/>
  <c r="J544" s="1"/>
  <c r="J543" s="1"/>
  <c r="J542" s="1"/>
  <c r="J630"/>
  <c r="J629" s="1"/>
  <c r="J628" s="1"/>
  <c r="J150"/>
  <c r="J149" s="1"/>
  <c r="J148" s="1"/>
  <c r="J147" s="1"/>
  <c r="J180"/>
  <c r="J179" s="1"/>
  <c r="J178" s="1"/>
  <c r="J332"/>
  <c r="J345"/>
  <c r="J433"/>
  <c r="J432" s="1"/>
  <c r="J525"/>
  <c r="J524" s="1"/>
  <c r="J586"/>
  <c r="J39"/>
  <c r="J38" s="1"/>
  <c r="J37" s="1"/>
  <c r="J48"/>
  <c r="J47" s="1"/>
  <c r="J46" s="1"/>
  <c r="J419"/>
  <c r="J160"/>
  <c r="J159" s="1"/>
  <c r="J726"/>
  <c r="J725" s="1"/>
  <c r="J724" s="1"/>
  <c r="J723" s="1"/>
  <c r="J722" s="1"/>
  <c r="J91"/>
  <c r="J212"/>
  <c r="J211" s="1"/>
  <c r="J262"/>
  <c r="J261" s="1"/>
  <c r="J411"/>
  <c r="J410" s="1"/>
  <c r="J363"/>
  <c r="J409" l="1"/>
  <c r="J408" s="1"/>
  <c r="J356"/>
  <c r="J355" s="1"/>
  <c r="J354" s="1"/>
  <c r="J276" s="1"/>
  <c r="J275" s="1"/>
  <c r="J427"/>
  <c r="J426" s="1"/>
  <c r="J535"/>
  <c r="J534" s="1"/>
  <c r="J585"/>
  <c r="J584" s="1"/>
  <c r="J583" s="1"/>
  <c r="J576" s="1"/>
  <c r="J210"/>
  <c r="J209" s="1"/>
  <c r="J208" s="1"/>
  <c r="J200" s="1"/>
  <c r="J509"/>
  <c r="J508" s="1"/>
  <c r="J466" s="1"/>
  <c r="J452" s="1"/>
  <c r="J19"/>
  <c r="J18" s="1"/>
  <c r="J17" s="1"/>
  <c r="J16" s="1"/>
  <c r="J247"/>
  <c r="J246" s="1"/>
  <c r="J381"/>
  <c r="J622"/>
  <c r="J609" s="1"/>
  <c r="J90"/>
  <c r="J79" s="1"/>
  <c r="J45" s="1"/>
  <c r="J44" s="1"/>
  <c r="J733" l="1"/>
  <c r="J407"/>
  <c r="J380" s="1"/>
  <c r="J575"/>
</calcChain>
</file>

<file path=xl/sharedStrings.xml><?xml version="1.0" encoding="utf-8"?>
<sst xmlns="http://schemas.openxmlformats.org/spreadsheetml/2006/main" count="5230" uniqueCount="544">
  <si>
    <t>(рублей)</t>
  </si>
  <si>
    <t>Наименование</t>
  </si>
  <si>
    <t>СУММА</t>
  </si>
  <si>
    <t>2</t>
  </si>
  <si>
    <t>6</t>
  </si>
  <si>
    <t>7</t>
  </si>
  <si>
    <t>Дума города-курорта Железноводска Ставропольского края</t>
  </si>
  <si>
    <t>600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</si>
  <si>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</si>
  <si>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</si>
  <si>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</si>
  <si>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</si>
  <si>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Думы города-курорта Железноводска Ставропольского края</t>
  </si>
  <si>
    <t>70</t>
  </si>
  <si>
    <t>0</t>
  </si>
  <si>
    <t>00</t>
  </si>
  <si>
    <t>00000</t>
  </si>
  <si>
    <t>Непрограммные расходы в рамках обеспечения деятельности Думы города-курорта Железноводска Ставропольского края</t>
  </si>
  <si>
    <t>1</t>
  </si>
  <si>
    <t>Расходы на обеспечение функций органов местного самоуправления</t>
  </si>
  <si>
    <t>10010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</si>
  <si>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</si>
  <si>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</si>
  <si>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</si>
  <si>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</si>
  <si>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</si>
  <si>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</si>
  <si>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Расходы на выплаты по оплате труда работников органов местного самоуправления</t>
  </si>
  <si>
    <t>10020</t>
  </si>
  <si>
    <t>Председатель представительного органа муниципального образования</t>
  </si>
  <si>
    <t>Содержание депутатов представительного органа муниципального образования</t>
  </si>
  <si>
    <t>3</t>
  </si>
  <si>
    <t>Другие общегосударственные вопросы</t>
  </si>
  <si>
    <t>13</t>
  </si>
  <si>
    <t>Выплаты денежного вознаграждения лицам, внесенным в Книгу почета города-курорта Железноводска Ставропольского края</t>
  </si>
  <si>
    <t>20580</t>
  </si>
  <si>
    <t>Расходы, связанные с внесением граждан в Книгу почета города-курорта Железноводска Ставропольского края</t>
  </si>
  <si>
    <t>20830</t>
  </si>
  <si>
    <t>Администрация города-курорта Железноводска Ставропольского края</t>
  </si>
  <si>
    <t>601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</si>
  <si>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</si>
  <si>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</si>
  <si>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Администрации города-курорта Железноводска Ставропольского края</t>
  </si>
  <si>
    <t>71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</si>
  <si>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</si>
  <si>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</si>
  <si>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</si>
  <si>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в рамках обеспечения деятельности Администрации города-курорта Железноводска Ставропольского края</t>
  </si>
  <si>
    <t>Организация и осуществление деятельности по опеке и попечительству в области здравоохранения</t>
  </si>
  <si>
    <t>76100</t>
  </si>
  <si>
    <t>Расходы на организацию и осуществление деятельности по опеке и попечительству в области образования</t>
  </si>
  <si>
    <t>76200</t>
  </si>
  <si>
    <t>Создание и организация деятельности комиссий по делам несовершеннолетних и защите их прав</t>
  </si>
  <si>
    <t>76360</t>
  </si>
  <si>
    <t>Формирование, содержание и использование Архивного фонда Ставропольского края</t>
  </si>
  <si>
    <t>76630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</si>
  <si>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</si>
  <si>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</si>
  <si>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</si>
  <si>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</si>
  <si>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Муниципальная программа города-курорта Железноводска Ставропольского края "Развитие экономики города-курорта Железноводска Ставропольского края"</t>
  </si>
  <si>
    <t>07</t>
  </si>
  <si>
    <t>Подпрограмма "Развитие потребительского рынка и услуг города-курорта Железноводска Ставропольского края"</t>
  </si>
  <si>
    <t>Развитие ярмарочной торговли на территории города-курорта Железноводска Ставропольского края</t>
  </si>
  <si>
    <t>Расходы на организацию  ярмарочной торговли на территории города-курорта Железноводска Ставропольского края</t>
  </si>
  <si>
    <t>20230</t>
  </si>
  <si>
    <t>Муниципальная программа города-курорта Железноводска Ставропольского края "Развитие транспортной системы и охрана окружающей среды в городе-курорте Железноводске Ставропольского края"</t>
  </si>
  <si>
    <t>09</t>
  </si>
  <si>
    <t>Подпрограмма "Дорожное хозяйство и обеспечение безопасности дорожного движения в городе-курорте Железноводске Ставропольского края"</t>
  </si>
  <si>
    <t>Информирование граждан о правилах и требованиях в области обеспечения безопасности дорожного движения</t>
  </si>
  <si>
    <t>Проведение в средствах массовой информации профилактической работы по предупреждению нарушений правил дорожного движения</t>
  </si>
  <si>
    <t>20350</t>
  </si>
  <si>
    <t>Муниципальная программа города-курорта Железноводска Ставропольского края "Создание условий безопасной жизни населения города-курорта Железноводска Ставропольского края"</t>
  </si>
  <si>
    <t>10</t>
  </si>
  <si>
    <t>Подпрограмма "Профилактика правонарушений в городе-курорте Железноводске"</t>
  </si>
  <si>
    <t>Организация и проведение тематических передач на радио и телевидении, публикаций в СМИ материалов по вопросам профилактики правонарушений</t>
  </si>
  <si>
    <t>Публикация в средствах массовой информации материалов по профилактике правонарушений</t>
  </si>
  <si>
    <t>20490</t>
  </si>
  <si>
    <t>Предупреждение правонарушений несовершеннолетних состоящих в группе риска</t>
  </si>
  <si>
    <t>Организация экскурсионных поездок для молодежи "группы риска"</t>
  </si>
  <si>
    <t>20480</t>
  </si>
  <si>
    <t>Подпрограмма "Профилактика терроризма и экстремизма, а также минимизация и (или) ликвидация последствий проявления терроризма и экстремизма на территории города-курорта Железноводска Ставропольского края"</t>
  </si>
  <si>
    <t>5</t>
  </si>
  <si>
    <t>Повышение эффективности деятельности администрации в работе по вопросам профилактики терроризма и экстремизма</t>
  </si>
  <si>
    <t>Организация разработки, изготовления и распространения печатной продукции</t>
  </si>
  <si>
    <t>20530</t>
  </si>
  <si>
    <t>Проведение информационно-пропагандистских мероприятий, направленных на профилактику идеологии терроризма, за счет средств местного бюджета</t>
  </si>
  <si>
    <t>S7730</t>
  </si>
  <si>
    <t>Муниципальная программа города-курорта Железноводска Ставропольского края "Открытость и эффективность работы администрации города-курорта Железноводска Ставропольского края"</t>
  </si>
  <si>
    <t>11</t>
  </si>
  <si>
    <t>Подпрограмма "Развитие муниципальной службы в городе-курорте Железноводске Ставропольского края"</t>
  </si>
  <si>
    <t>Организация дополнительного профессионального образования муниципальных служащих администрации города-курорта Железноводска Ставропольского края, ее отраслевых (функциональных) органов</t>
  </si>
  <si>
    <t>Дополнительное профессиональное образование муниципальных служащих</t>
  </si>
  <si>
    <t>20500</t>
  </si>
  <si>
    <t>Подпрограмма "Снижение административных барьеров, оптимизация и повышение качества предоставляемых государственных и муниципальных услуг"</t>
  </si>
  <si>
    <t>Содержание многофункционального центра предоставления государственных и муниципальных услуг в городе-курорте Железноводске Ставропольского края</t>
  </si>
  <si>
    <t>Обеспечение деятельности (оказание услуг) муниципального бюджетного учреждения "Многофункциональный центр предоставления государственных и муниципальных услуг города-курорта Железноводска Ставропольского края"</t>
  </si>
  <si>
    <t>11120</t>
  </si>
  <si>
    <t>Предоставление субсидий бюджетным, автономным учреждениям и иным некоммерческим организациям</t>
  </si>
  <si>
    <t>Информационные технологии и связь</t>
  </si>
  <si>
    <t>Расходы на эксплуатацию и приобретение информационных систем, ресурсов и телекоммуникационных услуг</t>
  </si>
  <si>
    <t>20970</t>
  </si>
  <si>
    <t>Подпрограмма "Оказание услуг в сфере производства и выпуска средств массовой информации"</t>
  </si>
  <si>
    <t>Обнародование нормативно-правовой базы и иной информации органов местного самоуправления города-курорта Железноводска Ставропольского края</t>
  </si>
  <si>
    <t>Обеспечение публикаций нормотворческой документации органов местного самоуправления города-курорта Железноводска Ставропольского края</t>
  </si>
  <si>
    <t>20520</t>
  </si>
  <si>
    <t>Подпрограмма "Противодействие коррупции в сфере деятельности администрации города-курорта Железноводска Ставропольского края"</t>
  </si>
  <si>
    <t>4</t>
  </si>
  <si>
    <t>Разработка, изготовление и распространение печатной продукции антикоррупционного содержания</t>
  </si>
  <si>
    <t>Обеспечение деятельности (оказание услуг) муниципального бюджетного учреждения "Учетный центр" города-курорта Железноводска Ставропольского края</t>
  </si>
  <si>
    <t>11090</t>
  </si>
  <si>
    <t>Обеспечение деятельности (оказание услуг) муниципального казенного учреждения «Центр хозяйственного обслуживания» города-курорта Железноводска Ставропольского края</t>
  </si>
  <si>
    <t>11210</t>
  </si>
  <si>
    <t>Расходы на исполнение судебных актов и на уплату государственной пошлины</t>
  </si>
  <si>
    <t>20590</t>
  </si>
  <si>
    <t>Прочие мероприятия, связанные с общегосударственными вопросами</t>
  </si>
  <si>
    <t>20600</t>
  </si>
  <si>
    <t>Обеспечение деятельности депутатов Думы Ставропольского края и их помощников в избирательном округе</t>
  </si>
  <si>
    <t>76610</t>
  </si>
  <si>
    <t>Осуществление отдельных государственных полномочий Ставропольского края по созданию административных комиссий</t>
  </si>
  <si>
    <t>76930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</si>
  <si>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</si>
  <si>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</si>
  <si>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</si>
  <si>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</si>
  <si>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</si>
  <si>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</si>
  <si>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"Безопасный город-курорт Железноводск"</t>
  </si>
  <si>
    <t>Обеспечение безопасности в местах массового скопления граждан</t>
  </si>
  <si>
    <t>Создание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</t>
  </si>
  <si>
    <t>S7310</t>
  </si>
  <si>
    <t>Организация и проведение мероприятий, направленных на ввод в эксплуатацию системы – 112 на базе муниципального казенного учреждения "Служба Спасения" города-курорта Железноводска Ставропольского края, а также обеспечение деятельности муниципального казенного учреждения "Служба Спасения" города-курорта Железноводска Ставропольского края</t>
  </si>
  <si>
    <t>Обеспечение деятельности (оказание услуг) поисковых и аварийно-спасательных учреждений</t>
  </si>
  <si>
    <t>11110</t>
  </si>
  <si>
    <t>Национальная экономика</t>
  </si>
  <si>
    <t>Другие вопросы в области национальной экономики</t>
  </si>
  <si>
    <t>12</t>
  </si>
  <si>
    <t>Подпрограмма "Развитие малого и среднего предпринимательства в городе-курорте Железноводске Ставропольского края"</t>
  </si>
  <si>
    <t>Оказание организационной и консультационной поддержки субъектов малого и среднего предпринимательства, поддержки субъектов малого и среднего предпринимательства в сфере образования осуществляющих внешнеэкономическую деятельность, содействие улучшению кадрового потенциала субъектов малого и среднего предпринимательства</t>
  </si>
  <si>
    <t>Расходы на оказание информационной и консультационной помощи субъектам малого и среднего предпринимательства</t>
  </si>
  <si>
    <t>20220</t>
  </si>
  <si>
    <t>Подпрограмма "Поддержка Железноводского городского казачьего общества Ставропольского окружного казачьего общества Терского войскового казачьего общества"</t>
  </si>
  <si>
    <t>Организация несения казаками Железноводского городского казачьего общества Ставропольского окружного казачьего общества Терского войскового казачьего общества службы по охране общественного правопорядка на территории муниципального образования города-курорта Железноводска Ставропольского края</t>
  </si>
  <si>
    <t>Предоставление субсидий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города-курорта Железноводска Ставропольского края</t>
  </si>
  <si>
    <t>60010</t>
  </si>
  <si>
    <t>Жилищно-коммунальное хозяйство</t>
  </si>
  <si>
    <t>Жилищное хозяйство</t>
  </si>
  <si>
    <t>Муниципальная программа города-курорта Железноводска Ставропольского края «Развитие жилищно-коммунального хозяйства в городе-курорте Железноводске Ставропольского края»</t>
  </si>
  <si>
    <t>08</t>
  </si>
  <si>
    <t>Подпрограмма «Благоустройство территории города-курорта Железноводска Ставропольского края»</t>
  </si>
  <si>
    <t>Содержание территории города-курорта Железноводска Ставропольского края и обеспечение повышения комфортности условий проживания граждан, поддержание и улучшение санитарного и эстетического состояния города-курорта Железноводска Ставропольского края</t>
  </si>
  <si>
    <t>Приобретение благоустроенного жилого помещения в муниципальную собственность</t>
  </si>
  <si>
    <t>40140</t>
  </si>
  <si>
    <t>Капитальные вложения в объекты государственной (муниципальной) собственности</t>
  </si>
  <si>
    <t>400</t>
  </si>
  <si>
    <t>Образование</t>
  </si>
  <si>
    <t>Молодежная политика</t>
  </si>
  <si>
    <t>Муниципальная программа города-курорта Железноводска Ставропольского края "Молодежь города-курорта Железноводска Ставропольского края"</t>
  </si>
  <si>
    <t xml:space="preserve">Подпрограмма "Комплексные меры по профилактике безнадзорности и правонарушений несовершеннолетних в городе-курорте Железноводске Ставропольского края" </t>
  </si>
  <si>
    <t>Интеграция молодых людей оказавшихся в трудной жизненной ситуации, в жизнь общества</t>
  </si>
  <si>
    <t>Организация и проведение в городе-курорте Железноводске Ставропольского края мер по профилактике безнадзорности и правонарушений несовершеннолетних</t>
  </si>
  <si>
    <t>20550</t>
  </si>
  <si>
    <t>Подпрограмма "Профилактика наркомании и противодействие злоупотреблению наркотическими средствами и их незаконному обороту в городе-курорте Железноводске Ставропольского края"</t>
  </si>
  <si>
    <t>Предоставление населению услуг в области профилактики наркомании</t>
  </si>
  <si>
    <t>Организация и проведение в городе-курорте Железноводске Ставропольского края мер по профилактике наркомании и противодействии злоупотреблению наркотическими средствами и их незаконному обороту</t>
  </si>
  <si>
    <t>20560</t>
  </si>
  <si>
    <t>Социальная политика</t>
  </si>
  <si>
    <t>Охрана семьи и детства</t>
  </si>
  <si>
    <t>Муниципальная программа города-курорта Железноводска Ставропольского края "Социальная поддержка населения города-курорта Железноводска Ставропольского края"</t>
  </si>
  <si>
    <t>Социальное обеспечение и иные выплаты населению</t>
  </si>
  <si>
    <t>300</t>
  </si>
  <si>
    <t>Муниципальная программа города-курорта Железноводска Ставропольского края "Развитие градостроительства, строительства и архитектуры в городе-курорте Железноводске Ставропольского края"</t>
  </si>
  <si>
    <t>Подпрограмма "Обеспечение жильем молодых семей в городе-курорте Железноводске Ставропольского края"</t>
  </si>
  <si>
    <t>Предоставление молодым семьям - участникам подпрограммы социальных выплат на приобретение (строительство) жилья экономкласса или строительство индивидуального жилого дома экономкласса</t>
  </si>
  <si>
    <t>Предоставление молодым семьям социальных выплат на приобретение (строительство) жилья</t>
  </si>
  <si>
    <t>L4970</t>
  </si>
  <si>
    <t>Предоставление молодым семьям социальных выплат на приобретение (строительство) жилья, нуждающимся в улучшении жилищных условий, имеющим одного или двух детей, а также, не имеющим детей, социальных выплат на приобретение (строительство) жилья за счет средств местного бюджета</t>
  </si>
  <si>
    <t>S4970</t>
  </si>
  <si>
    <t>Предоставление молодым семьям, имеющим трех и более детей, социальных выплат на приобретение (строительство) жилья</t>
  </si>
  <si>
    <t>S7980</t>
  </si>
  <si>
    <t>управление имущественных отношений администрации города-курорта Железноводска</t>
  </si>
  <si>
    <t>Муниципальная программа города-курорта Железноводска Ставропольского края "Управление имуществом города-курорта Железноводска Ставропольского края"</t>
  </si>
  <si>
    <t>Подпрограмма "Управление муниципальной собственностью города-курорта Железноводска Ставропольского края"</t>
  </si>
  <si>
    <t>Осуществление мероприятий по управлению муниципальным имуществом города-курорта Железноводска Ставропольского края</t>
  </si>
  <si>
    <t>Расходы на содержание имущества, находящегося в муниципальной собственности (казне)</t>
  </si>
  <si>
    <t>20110</t>
  </si>
  <si>
    <t>Вовлечение  и использование объектов муниципальной собственности города-курорта Железноводска Ставропольского края в хозяйственном обороте</t>
  </si>
  <si>
    <t>Расходы на приобретение и сопровождение электронных программ</t>
  </si>
  <si>
    <t>20080</t>
  </si>
  <si>
    <t>Расходы на мероприятия по оценке рыночной стоимости и изготовление технических паспортов объектов недвижимости города</t>
  </si>
  <si>
    <t>20090</t>
  </si>
  <si>
    <t>Осуществление мероприятий по проведению кадастровых работ</t>
  </si>
  <si>
    <t>Расходы на мероприятия по формированию и оценке земельных участков, предоставляемых за плату посредством проведения торгов</t>
  </si>
  <si>
    <t>20120</t>
  </si>
  <si>
    <t>Подпрограмма "Обеспечение реализации муниципальной программы города-курорта Железноводска Ставропольского края "Управление имуществом города-курорта Железноводска Ставропольского края" и общепрограммные мероприятия"</t>
  </si>
  <si>
    <t>Обеспечение выполнения функций отраслевыми (функциональными)  органами администрации города-курорта Железноводска Ставропольского края</t>
  </si>
  <si>
    <t>управление архитектуры и градостроительства администрации города-курорта Железноводска Ставропольского края</t>
  </si>
  <si>
    <t>603</t>
  </si>
  <si>
    <t>Подпрограмма "Градостроительство в городе-курорте Железноводске Ставропольского края"</t>
  </si>
  <si>
    <t>Организация разработки проекта планировки территории города</t>
  </si>
  <si>
    <t>Расходы на разработку схем планировочной организации земельных участков</t>
  </si>
  <si>
    <t>20840</t>
  </si>
  <si>
    <t>Другие вопросы в области жилищно-коммунального хозяйства</t>
  </si>
  <si>
    <t>Подпрограмма "Обеспечение реализации муниципальной программы города-курорта Железноводска Ставропольского края "Развитие градостроительства, строительства и архитектуры в городе-курорте Железноводске Ставропольского края" и общепрограммные мероприятия"</t>
  </si>
  <si>
    <t>Обеспечение выполнения функций отраслевыми (функциональными) органами администрации города-курорта Железноводска Ставропольского края</t>
  </si>
  <si>
    <t>Финансовое управление администрации города-курорта Железноводска Ставропольского края</t>
  </si>
  <si>
    <t>604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</si>
  <si>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</si>
  <si>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</si>
  <si>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Финансового управления администрации города-курорта Железноводска Ставропольского края</t>
  </si>
  <si>
    <t>72</t>
  </si>
  <si>
    <t>Непрограммные расходы в рамках обеспечения деятельности Финансового управления администрации города-курорта Железноводска Ставропольского края</t>
  </si>
  <si>
    <t>Резервные фонды</t>
  </si>
  <si>
    <t>Непрограммные расходы в рамках обеспечения резервных фондов местных администраций</t>
  </si>
  <si>
    <t>Резервные фонды местных администраций</t>
  </si>
  <si>
    <t>20620</t>
  </si>
  <si>
    <t>Непрограммные расходы в рамках обеспечения гарантий муниципальных служащих города-курорта Железноводска Ставропольского края в соответствии с законодательством Ставропольского края</t>
  </si>
  <si>
    <t>Обеспечение государственных гарантий  лицам, замещающим (замещавшим) выборные должности органов местного самоуправления, должности муниципальной службы города-курорта Железноводска Ставропольского края в соответствии с законодательством Ставропольского края</t>
  </si>
  <si>
    <t>10050</t>
  </si>
  <si>
    <t>Непрограммные расходы в рамках обеспечения выплат работникам организаций, финансируемых из местных бюджетов</t>
  </si>
  <si>
    <t>Обеспечения выплат работникам организаций, финансируемых из местных бюджетов, во исполнение постановления Конституционного Суда Российской Федерации от 11 апреля 2019 года № 17-П «По делу о проверке конституционности положений статьи 129, частей первой и третьей статьи 133, а также частей первой – четвертой и одиннадцатой статьи 133.1 Трудового кодекса Российской Федерации в связи с жалобой гражданина С.Ф.Жарова»</t>
  </si>
  <si>
    <t>21050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</si>
  <si>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</si>
  <si>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</si>
  <si>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</si>
  <si>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Расходы на процентные платежи по муниципальному долгу</t>
  </si>
  <si>
    <t>20640</t>
  </si>
  <si>
    <t>Обслуживание государственного (муниципального) долга</t>
  </si>
  <si>
    <t>700</t>
  </si>
  <si>
    <t>управление образования администрации города-курорта Железноводска Ставропольского края</t>
  </si>
  <si>
    <t>606</t>
  </si>
  <si>
    <t>Дошкольное образование</t>
  </si>
  <si>
    <t>Муниципальная программа города-курорта Железноводска Ставропольского края "Развитие образования в городе-курорте Железноводске Ставропольского края"</t>
  </si>
  <si>
    <t>Подпрограмма "Развитие дошкольного, общего и дополнительного образования в городе-курорте Железноводске Ставропольского края"</t>
  </si>
  <si>
    <t>Развитие сети дошкольных образовательных учреждений</t>
  </si>
  <si>
    <t>Обеспечение деятельности (оказание услуг) детских дошкольных учреждений</t>
  </si>
  <si>
    <t>11050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</si>
  <si>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</si>
  <si>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77170</t>
  </si>
  <si>
    <t>Пожарная безопасность образовательных учреждений города-курорта Железноводска Ставропольского края</t>
  </si>
  <si>
    <t>Повышение уровня противопожарной защиты учреждений образования города-курорта Железноводска Ставропольского края</t>
  </si>
  <si>
    <t>20030</t>
  </si>
  <si>
    <t>Муниципальная программа города-курорта Железноводска Ставропольского края "Развитие жилищно-коммунального хозяйства в городе-курорте Железноводске Ставропольского края"</t>
  </si>
  <si>
    <t>Подпрограмма "Энергосбережение и повышение энергетической эффективности на территории города-курорта Железноводска Ставропольского края"</t>
  </si>
  <si>
    <t>Проведение работ по замене оконных блоков в целях повышения энергетической эффективности</t>
  </si>
  <si>
    <t>Проведение работ по замене оконных блоков в муниципальных образовательных организациях</t>
  </si>
  <si>
    <t>S6690</t>
  </si>
  <si>
    <t>Общее образование</t>
  </si>
  <si>
    <t>Капитальный ремонт кровель муниципальных образовательных организаций</t>
  </si>
  <si>
    <t>Проведение работ по капитальному ремонту кровель в муниципальных общеобразовательных организациях</t>
  </si>
  <si>
    <t>S7300</t>
  </si>
  <si>
    <t>Развитие общего образования в городе-курорте Железноводске Ставропольского края</t>
  </si>
  <si>
    <t>Обеспечение деятельности (оказание услуг) школы-детского сада, начальной, неполной средней и средней школы</t>
  </si>
  <si>
    <t>11060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</si>
  <si>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</si>
  <si>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77160</t>
  </si>
  <si>
    <t>Проведение работ по благоустройству территорий в муниципальных образовательных организациях</t>
  </si>
  <si>
    <t>Благоустройство территорий муниципальных общеобразовательных организаций</t>
  </si>
  <si>
    <t>S7680</t>
  </si>
  <si>
    <t>Проведение антитеррористических мероприятий в муниципальных образовательных организациях</t>
  </si>
  <si>
    <t>S7990</t>
  </si>
  <si>
    <t>Дополнительное образование детей</t>
  </si>
  <si>
    <t>Развитие дополнительного образования детей в городе-курорте Железноводске Ставропольского края</t>
  </si>
  <si>
    <t>Обеспечение деятельности (оказание услуг) учреждений по внешкольной работе с детьми</t>
  </si>
  <si>
    <t>11070</t>
  </si>
  <si>
    <t>Проведение мероприятий с детьми и молодежью по профилактике детского дорожно-транспортного травматизма</t>
  </si>
  <si>
    <t>Профилактическая работа с детьми и подростками по предупреждению нарушений правил дорожного движения</t>
  </si>
  <si>
    <t>20360</t>
  </si>
  <si>
    <t>Организация летней занятости, каникулярного отдыха, оздоровления  и трудовой занятости детей и подростков в общеобразовательных учреждениях и учреждениях дополнительного образования детей</t>
  </si>
  <si>
    <t>Резерв на организацию летней занятости, каникулярного отдыха, оздоровления  и трудовой занятости детей и подростков в общеобразовательных учреждениях и учреждениях дополнительного образования детей</t>
  </si>
  <si>
    <t>20940</t>
  </si>
  <si>
    <t>Другие вопросы в области образования</t>
  </si>
  <si>
    <t>Подпрограмма "Обеспечение реализации муниципальной программы города-курорта Железноводска Ставропольского края "Развитие образования в городе-курорте Железноводске Ставропольского края" и общепрограммные мероприятия"</t>
  </si>
  <si>
    <t>Обеспечение деятельности групп хозяйственного обслуживания и методических кабинетов</t>
  </si>
  <si>
    <t>Обеспечение деятельности (оказание услуг)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</si>
  <si>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11010</t>
  </si>
  <si>
    <t>Обеспечение деятельности (оказание услуг) учебно-методических кабинетов</t>
  </si>
  <si>
    <t>11020</t>
  </si>
  <si>
    <t>Резерв на организацию и участие образовательных учреждений во всероссийских, региональных, краевых, ведомственных мероприятиях</t>
  </si>
  <si>
    <t>20930</t>
  </si>
  <si>
    <t>Резерв на организацию дополнительного профессионального образования педагогических работников муниципальных образовательных учреждений города-курорта Железноводска Ставропольского края</t>
  </si>
  <si>
    <t>20950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</si>
  <si>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</si>
  <si>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76140</t>
  </si>
  <si>
    <t>Исполнение обязательств перед банком в части зачисления компенсации части родительской платы на лицевые счета граждан</t>
  </si>
  <si>
    <t>управление культуры администрации города-курорта Железноводска Ставропольского края</t>
  </si>
  <si>
    <t>607</t>
  </si>
  <si>
    <t>Резерв средств на реализацию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 в  интересах детей  на 2012- 2017 годы"</t>
  </si>
  <si>
    <t>11150</t>
  </si>
  <si>
    <t>Подпрограмма "Доступная среда в городе-курорте Железноводске Ставропольского края"</t>
  </si>
  <si>
    <t>Выполнение работ по обеспечению доступности дворцов и домов культуры</t>
  </si>
  <si>
    <t>Реализация мероприятий государственной программы Российской Федерации "Доступная среда"</t>
  </si>
  <si>
    <t>L0270</t>
  </si>
  <si>
    <t>Подпрограмма "Организация и осуществление мероприятий по работе с молодежью"</t>
  </si>
  <si>
    <t>Создание условий для предоставления жителям города-курорта Железноводска Ставропольского края услуг в области реализации молодежной политики</t>
  </si>
  <si>
    <t>Обеспечение деятельности (оказание услуг) в области организационно-воспитательной работы с молодежью</t>
  </si>
  <si>
    <t>11100</t>
  </si>
  <si>
    <t>Организация и проведение в городе-курорте Железноводске Ставропольского края молодежных мероприятий</t>
  </si>
  <si>
    <t>Удовлетворение потребностей молодежи в сохранении и развитии традиций народного творчества, любительского искусства, другой самодеятельной творческой инициативы и социальной активности населения</t>
  </si>
  <si>
    <t>20540</t>
  </si>
  <si>
    <t>Культура, кинематография</t>
  </si>
  <si>
    <t>Культура</t>
  </si>
  <si>
    <t>Муниципальная программа города-курорта Железноводска Ставропольского края "Культура города-курорта Железноводска Ставропольского края"</t>
  </si>
  <si>
    <t>Подпрограмма "Культурно-досуговая деятельность в городе-курорте Железноводске Ставропольского края"</t>
  </si>
  <si>
    <t>Обеспечение деятельности муниципальных учреждений города-курорта Железноводска Ставропольского края культурно-досугового типа</t>
  </si>
  <si>
    <t>Обеспечение деятельности (оказание услуг) дворцов и домов культуры, других учреждений культуры</t>
  </si>
  <si>
    <t>11030</t>
  </si>
  <si>
    <t>Обеспечение пожарной безопасности учреждений культуры города-курорта Железноводска Ставропольского края</t>
  </si>
  <si>
    <t>Повышение уровня противопожарной защиты учреждений культуры города-курорта Железноводска Ставропольского края</t>
  </si>
  <si>
    <t>20200</t>
  </si>
  <si>
    <t>Подпрограмма "Развитие системы библиотечного обслуживания населения города-курорта Железноводска Ставропольского края"</t>
  </si>
  <si>
    <t>Осуществление библиотечного, библиографического и информационного обслуживания населения города-курорта Железноводска Ставропольского края</t>
  </si>
  <si>
    <t>Обеспечение деятельности (оказание услуг) библиотек</t>
  </si>
  <si>
    <t>11040</t>
  </si>
  <si>
    <t>Пополнение библиотечного фонда города-курорта Железноводска Ставропольского края</t>
  </si>
  <si>
    <t>Комплектование нижнх фондов библиотек муниципальных образований</t>
  </si>
  <si>
    <t>S8540</t>
  </si>
  <si>
    <t>Другие вопросы в области культуры, кинематографии</t>
  </si>
  <si>
    <t>Организация и проведение в городе-курорте Железноводске Ставропольского края городских и культурно-массовых мероприятий</t>
  </si>
  <si>
    <t>Обеспечение организации и проведения в городе-курорте Железноводске Ставропольского края городских и культурно-массовых мероприятий</t>
  </si>
  <si>
    <t>20190</t>
  </si>
  <si>
    <t>Подпрограмма "Обеспечение реализации муниципальной программы города-курорта Железноводска Ставропольского края "Культура города-курорта Железноводска Ставропольского края" и общепрограммные мероприятия"</t>
  </si>
  <si>
    <t>Обеспечение деятельности групп хозяйственного обслуживания</t>
  </si>
  <si>
    <t>Средства массовой информации</t>
  </si>
  <si>
    <t>Телевидение и радиовещание</t>
  </si>
  <si>
    <t>Оказание (выполнение) муниципальных услуг (работ) муниципальными учреждениями города-курорта Железноводска Ставропольского края</t>
  </si>
  <si>
    <t>Обеспечение деятельности (оказание услуг) телерадиокомпаний</t>
  </si>
  <si>
    <t>11130</t>
  </si>
  <si>
    <t>управление труда и социальной защиты населения администрации города-курорта Железноводска Ставропольского края</t>
  </si>
  <si>
    <t>609</t>
  </si>
  <si>
    <t>Подпрограмма "Улучшение условий и охраны труда в городе-курорте Железноводске Ставропольского края"</t>
  </si>
  <si>
    <t>Организация работы по оборудованию методического кабинета по охране труда</t>
  </si>
  <si>
    <t>Обеспечение деятельности  методического кабинета по охране труда</t>
  </si>
  <si>
    <t>20050</t>
  </si>
  <si>
    <t>Участие специалистов по охране труда организаций города в форуме "Безопасный труд"</t>
  </si>
  <si>
    <t>Обеспечение участия специалистов по охране труда организаций города в форуме "Безопасный труд"</t>
  </si>
  <si>
    <t>20060</t>
  </si>
  <si>
    <t>Проведение работ по организации смотра-конкурса на лучшую организацию работы по охране труда</t>
  </si>
  <si>
    <t>Награждение ценным подарком победителя смотра-конкурса на лучшую организацию работы по охране труда</t>
  </si>
  <si>
    <t>20070</t>
  </si>
  <si>
    <t>Социальное обеспечение населения</t>
  </si>
  <si>
    <t>Подпрограмма "Социальное обеспечение населения города-курорта Железноводска Ставропольского края"</t>
  </si>
  <si>
    <t>Предоставление мер социальной поддержки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</si>
  <si>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</si>
  <si>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52200</t>
  </si>
  <si>
    <t>Оплата жилищно-коммунальных услуг отдельным категориям граждан</t>
  </si>
  <si>
    <t>52500</t>
  </si>
  <si>
    <t>Предоставление государственной социальной помощи малоимущим семьям, малоимущим одиноко проживающим гражданам</t>
  </si>
  <si>
    <t>76240</t>
  </si>
  <si>
    <t>Выплата ежегодного социального пособия на проезд учащимся (студентам)</t>
  </si>
  <si>
    <t>76260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</si>
  <si>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</si>
  <si>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77220</t>
  </si>
  <si>
    <t>Ежегодная денежная выплата гражданам Российской Федерации, родившимся на территории Союза Советских Социалистических Республик, а также на иных территориях, которые на дату начала Великой Отечественной войны входили в его состав, не достигшим совершеннолетия на 3 сентября 1945 года и постоянно проживающим на территории Ставропольского края</t>
  </si>
  <si>
    <t>77820</t>
  </si>
  <si>
    <t>Обеспечение мер социальной поддержки ветеранов труда и тружеников тыла</t>
  </si>
  <si>
    <t>78210</t>
  </si>
  <si>
    <t>Обеспечение мер социальной поддержки ветеранов труда Ставропольского края</t>
  </si>
  <si>
    <t>78220</t>
  </si>
  <si>
    <t>Обеспечение мер социальной поддержки реабилитированных лиц и лиц, признанных пострадавшими от политических репрессий</t>
  </si>
  <si>
    <t>78230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</si>
  <si>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</si>
  <si>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78240</t>
  </si>
  <si>
    <t>Ежемесячная денежная выплата семьям погибших ветеранов боевых действий</t>
  </si>
  <si>
    <t>78250</t>
  </si>
  <si>
    <t>Предоставление гражданам субсидий на оплату жилого помещения и коммунальных услуг</t>
  </si>
  <si>
    <t>78260</t>
  </si>
  <si>
    <t>Предоставление мер социальной поддержки семьям с детьми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</si>
  <si>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</si>
  <si>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53800</t>
  </si>
  <si>
    <t>Выплата ежемесячной денежной компенсации на каждого ребенка в возрасте до 18 лет многодетным семьям</t>
  </si>
  <si>
    <t>76280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</si>
  <si>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</si>
  <si>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77190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</si>
  <si>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</si>
  <si>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77650</t>
  </si>
  <si>
    <t>Реализация регионального проекта "Финансовая поддержка семей при рождении детей"</t>
  </si>
  <si>
    <t>P1</t>
  </si>
  <si>
    <t>Ежемесячная выплата в связи с рождением (усыновлением) первого ребенка</t>
  </si>
  <si>
    <t>55730</t>
  </si>
  <si>
    <t>Другие вопросы в области социальной политики</t>
  </si>
  <si>
    <t>Осуществление ежегодной денежной выплаты лицам, награжденным нагрудным знаком  "Почетный донор России"</t>
  </si>
  <si>
    <t>Подпрограмма "Обеспечение реализации муниципальной программы города-курорта Железноводска Ставропольского края "Социальная поддержка населения города-курорта Железноводска Ставропольского края" и общепрограммные мероприятия"</t>
  </si>
  <si>
    <t>Осуществление отдельных государственных полномочий в области труда и социальной защиты отдельных категорий граждан</t>
  </si>
  <si>
    <t>76210</t>
  </si>
  <si>
    <t>комитет по физической культуре, спорту и туризму администрации города-курорта Железноводска Ставропольского края</t>
  </si>
  <si>
    <t>611</t>
  </si>
  <si>
    <t>Физическая культура и спорт</t>
  </si>
  <si>
    <t>Физическая культура</t>
  </si>
  <si>
    <t>Муниципальная программа города-курорта Железноводска Ставропольского края "Развитие физической культуры и спорта в городе-курорте Железноводске Ставропольского края"</t>
  </si>
  <si>
    <t>Подпрограмма "Подготовка спортивного резерва и команд города-курорта Железноводска Ставропольского края, в том числе среди инвалидов"</t>
  </si>
  <si>
    <t>Обеспечение деятельности физкультурно-спортивных организаций</t>
  </si>
  <si>
    <t>11200</t>
  </si>
  <si>
    <t>Массовый спорт</t>
  </si>
  <si>
    <t>Подпрограмма "Подготовка и проведение спортивно-массовых мероприятий в городе-курорте Железноводске Ставропольского края"</t>
  </si>
  <si>
    <t>Организация и проведение городских спортивно-массовых мероприятий</t>
  </si>
  <si>
    <t>Привлечение работников предприятий города-курорта Железноводска Ставропольского края, населения города, учащихся к участию в городских спортивно-массовых мероприятиях</t>
  </si>
  <si>
    <t>20140</t>
  </si>
  <si>
    <t>Поддержка спортсменов, выступающих на официальных всероссийских и краевых соревнованиях от имени города-курорта Железноводска Ставропольского края</t>
  </si>
  <si>
    <t>Участие спортсменов и сборных команд города-курорта Железноводска Ставропольского края в краевых и Российских соревнованиях</t>
  </si>
  <si>
    <t>20150</t>
  </si>
  <si>
    <t>Проведение поэтапного внедрения и реализации Всероссийского физкультурно-спортивного комплекса "Готов к труду и обороне"</t>
  </si>
  <si>
    <t>Мероприятия по подготовке, организации и проведению работ в рамках Всероссийского физкультурно-спортивного комплекса "Готов к труду и обороне" учащихся и населения города-курорта Железноводска Ставропольского края</t>
  </si>
  <si>
    <t>20690</t>
  </si>
  <si>
    <t>Строительство (реконструкция) объектов спорта города-курорта Железноводска Ставропольского края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</si>
  <si>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</si>
  <si>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L4260</t>
  </si>
  <si>
    <t>Строительство (реконструкция) объектов спорта</t>
  </si>
  <si>
    <t>S7000</t>
  </si>
  <si>
    <t>Участие в работе по профилактике наркомании, зависимости от психоактивных веществ</t>
  </si>
  <si>
    <t>Проведение спортивно-массовых мероприятий антинаркотической направленности</t>
  </si>
  <si>
    <t>20570</t>
  </si>
  <si>
    <t>Другие вопросы в области физической культуры и спорта</t>
  </si>
  <si>
    <t>Подпрограмма "Обеспечение реализации муниципальной программы города-курорта Железноводска Ставропольского края "Развитие физической культуры и спорта в городе-курорте Железноводске Ставропольского края" и общепрограммные мероприятия"</t>
  </si>
  <si>
    <t>Управление городского хозяйства администрации города-курорта Железноводска Ставропольского края</t>
  </si>
  <si>
    <t>620</t>
  </si>
  <si>
    <t>Лесное хозяйство</t>
  </si>
  <si>
    <t>Подпрограмма "Содержание лесного хозяйства города-курорта Железноводска Ставропольского края"</t>
  </si>
  <si>
    <t>Реализация мероприятий по организации использования, охране, защите, воспроизводству городских лесов</t>
  </si>
  <si>
    <t>Мероприятия по содержанию городских лесов</t>
  </si>
  <si>
    <t>21020</t>
  </si>
  <si>
    <t>Дорожное хозяйство (дорожные фонды)</t>
  </si>
  <si>
    <t>Содержание  автомобильных дорог общего пользования местного значения</t>
  </si>
  <si>
    <t>Уход за дорожной разметкой, нанесение вновь и восстановление изношенной вертикальной и горизонтальной  разметки</t>
  </si>
  <si>
    <t>20370</t>
  </si>
  <si>
    <t>Паспортизация автомобильных дорог общего пользования местного значения и искусственных сооружений на них</t>
  </si>
  <si>
    <t>20380</t>
  </si>
  <si>
    <t>Прочие мероприятия по содержанию автомобильных дорог общего пользования местного значения</t>
  </si>
  <si>
    <t>20390</t>
  </si>
  <si>
    <t>Комплекс работ по поддержанию надлежащего состояния покрытия автомобильных дорог ( в том числе механизированная и ручная уборка автомобильных дорог )</t>
  </si>
  <si>
    <t>20400</t>
  </si>
  <si>
    <t>Ремонт  автомобильных дорог общего пользования местного значения</t>
  </si>
  <si>
    <t>Ремонт автомобильных дорог общего пользования местного назначения и инженерных сооружений на них</t>
  </si>
  <si>
    <t>20410</t>
  </si>
  <si>
    <t>Капитальный ремонт и ремонт автомобильных дорог общего пользования местного значения за счет средств местного бюджета</t>
  </si>
  <si>
    <t>S7830</t>
  </si>
  <si>
    <t>Бюджетные инвестиции в объекты муниципальной собственности</t>
  </si>
  <si>
    <t>Расходы на строительство (реконструкцию, техническое перевооружение) дорожных объектов муниципальной собственности</t>
  </si>
  <si>
    <t>40010</t>
  </si>
  <si>
    <t>Расходы по содержанию и озеленению курортной зоны</t>
  </si>
  <si>
    <t>20270</t>
  </si>
  <si>
    <t>Подпрограмма "Благоустройство территории города-курорта Железноводска Ставропольского края"</t>
  </si>
  <si>
    <t>Расходы на капитальный ремонт муниципального жилищного фонда</t>
  </si>
  <si>
    <t>20320</t>
  </si>
  <si>
    <t>Коммунальное хозяйство</t>
  </si>
  <si>
    <t>Возмещение затрат по оказанию банных услуг льготным категориям граждан</t>
  </si>
  <si>
    <t xml:space="preserve">Предоставление субсидий юридическим лицам (за исключением субсидий муниципальным учреждениям), индивидуальным предпринимателям, физическим лицам на возмещение затрат по оказанию банных услуг льготным категориям граждан </t>
  </si>
  <si>
    <t>60020</t>
  </si>
  <si>
    <t>Благоустройство</t>
  </si>
  <si>
    <t>Подпрограмма "Развитие санаторно-курортного и туристско-рекреационного комплекса в городе-курорте Железноводске Ставропольского края"</t>
  </si>
  <si>
    <t>Формирование системы туристической навигации, установка информационных щитов и указателей к туристским объектам на территории города-курорта Железноводска</t>
  </si>
  <si>
    <t>Расходы на формирование системы туристической навигации</t>
  </si>
  <si>
    <t>20240</t>
  </si>
  <si>
    <t>Расходы на уличное освещение</t>
  </si>
  <si>
    <t>20250</t>
  </si>
  <si>
    <t>Расходы по содержанию и озеленению города</t>
  </si>
  <si>
    <t>20260</t>
  </si>
  <si>
    <t xml:space="preserve"> Расходы по содержанию и озеленению городского парка</t>
  </si>
  <si>
    <t>20280</t>
  </si>
  <si>
    <t>Расходы на организацию и содержание мест захоронения</t>
  </si>
  <si>
    <t>20290</t>
  </si>
  <si>
    <t xml:space="preserve">Расходы на ручную уборку города </t>
  </si>
  <si>
    <t>20300</t>
  </si>
  <si>
    <t>Расходы по содержанию мемориалов "Вечный огонь"</t>
  </si>
  <si>
    <t>20310</t>
  </si>
  <si>
    <t>Расходы на снос (демонтаж) самовольно построенных или установленных объектов</t>
  </si>
  <si>
    <t>20750</t>
  </si>
  <si>
    <t>Мероприятия по озеленению "Нижней каскадной лестницы" в городе-курорте Железноводске Ставропольского края</t>
  </si>
  <si>
    <t>21030</t>
  </si>
  <si>
    <t>Расходы на мероприятия по благоустройству территории города</t>
  </si>
  <si>
    <t>21040</t>
  </si>
  <si>
    <t>Реализация мероприятий по благоустройству территорий в городских округах Ставропольского края, имеющих статус городов-курортов, за счет средств краевого бюджета</t>
  </si>
  <si>
    <t>77710</t>
  </si>
  <si>
    <t>Реализация проектов развития территорий муниципальных образований, основанных на местных инициативах, за счет внебюджетных источников</t>
  </si>
  <si>
    <t>G6420</t>
  </si>
  <si>
    <t>Реализация проектов развития территорий муниципальных образований, основанных на местных инициативах</t>
  </si>
  <si>
    <t>S6420</t>
  </si>
  <si>
    <t>Реализация мероприятий по благоустройству территорий в городских округах Ставропольского края, имеющих статус городов-курортов, за счет средств местного бюджета</t>
  </si>
  <si>
    <t>S7710</t>
  </si>
  <si>
    <t>Внедрение энергоэффективного оборудования</t>
  </si>
  <si>
    <t xml:space="preserve">Расходы по замене светильников уличного освещения на энергосберегающие </t>
  </si>
  <si>
    <t>20340</t>
  </si>
  <si>
    <t>Муниципальная программа города-курорта Железноводска Ставропольского края "Формирование современной городской среды"</t>
  </si>
  <si>
    <t>Подпрограмма "Современная городская среда в городе-курорте Железноводске Ставропольского края (общественные территории)"</t>
  </si>
  <si>
    <t>Реализация регионального проекта 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</si>
  <si>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</si>
  <si>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</si>
  <si>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</si>
  <si>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Подпрограмма "Развитие курортной инфраструктуры в городе-курорте Железноводске Ставропольского края"</t>
  </si>
  <si>
    <t>Содержание, благоустройство и ремонт объектов курортной инфраструктуры на территории города-курорта Железноводска Ставропольского края</t>
  </si>
  <si>
    <t>Развитие курортной инфраструктуры</t>
  </si>
  <si>
    <t>77420</t>
  </si>
  <si>
    <t>Подпрограмма "Современная городская среда в городе-курорте Железноводске Ставропольского края (дворовые территории)"</t>
  </si>
  <si>
    <t>Благоустройство дворовых территорий в городе-курорте Железноводске Ставропольского края</t>
  </si>
  <si>
    <t>Реализация мероприятий по благоустройству дворовых территорий за счет средств краевого бюджета</t>
  </si>
  <si>
    <t>77790</t>
  </si>
  <si>
    <t>Реализация мероприятий по благоустройству дворовых территорий за счет средств местного бюджета</t>
  </si>
  <si>
    <t>S7790</t>
  </si>
  <si>
    <t>Организация проведения мероприятий по отлову и содержанию безнадзорных животных</t>
  </si>
  <si>
    <t>77150</t>
  </si>
  <si>
    <t>Подпрограмма "Обеспечение реализации муниципальной программы города-курорта Железноводска Ставропольского края "Развитие жилищно-коммунального хозяйства в городе-курорте Железноводске Ставропольского края" и общепрограммные мероприятия"</t>
  </si>
  <si>
    <t xml:space="preserve">Обеспечение деятельности групп хозяйственного обслуживания </t>
  </si>
  <si>
    <t xml:space="preserve">Обеспечение выполнения функций отраслевыми (функциональными)  органами администрации города-курорта Железноводска Ставропольского края </t>
  </si>
  <si>
    <t>Охрана окружающей среды</t>
  </si>
  <si>
    <t>Другие вопросы в области охраны окружающей среды</t>
  </si>
  <si>
    <t>Подпрограмма "Экологическая безопасность города-курорта Железноводска Ставропольского края"</t>
  </si>
  <si>
    <t>Обеспечение охраны лесных массивов относящихся к городу-курорту Железноводску Ставропольского края</t>
  </si>
  <si>
    <t>Расходы на  лесовосстановительные и противопожарные мероприятия в лесных массивах относящихся к городу-курорту Железноводску Ставропольского края</t>
  </si>
  <si>
    <t>20420</t>
  </si>
  <si>
    <t>Проведение мероприятий по улучшению санитарно-эпидемиологической ситуации в городе-курорте Железноводске Ставропольского края</t>
  </si>
  <si>
    <t>Расходы на ликвидацию стихийных свалок города-курорта Железноводска Ставропольского края</t>
  </si>
  <si>
    <t>20440</t>
  </si>
  <si>
    <t>Расходы на оплату химических анализов, используемых при расчете</t>
  </si>
  <si>
    <t>20450</t>
  </si>
  <si>
    <t>Расходы на оплату за негативное воздействие на окружающею среду</t>
  </si>
  <si>
    <t>20460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</si>
  <si>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на возмещение затрат по удалению карантинной растительности</t>
  </si>
  <si>
    <t>60060</t>
  </si>
  <si>
    <t>Прочие мероприятия по строительству детского сада-ясли на 150 мест в жилом районе Капельница по ул.Виноградной, 3 города-курорта Железноводска, город-курорт Железноводск (сети+стройконтроль)</t>
  </si>
  <si>
    <t>40170</t>
  </si>
  <si>
    <t>Реализация регионального проекта  "Содействие занятости женщин - создание условий дошкольного образования для детей в возрасте до трех лет"</t>
  </si>
  <si>
    <t>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</si>
  <si>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(Строительство детского сада-ясли на 150 мест в жилом районе Капельница по ул.Виноградной, 3 города-курорта Железноводска, город-курорт Железноводск)</t>
  </si>
  <si>
    <t>52322</t>
  </si>
  <si>
    <t>Контрольно-счетная палата города-курорта Железноводска Ставропольского края</t>
  </si>
  <si>
    <t>643</t>
  </si>
  <si>
    <t>Обеспечение деятельности Контрольно-счетной палаты города-курорта Железноводска Ставропольского края</t>
  </si>
  <si>
    <t>73</t>
  </si>
  <si>
    <t>Непрограммные расходы в рамках обеспечения деятельности Контрольно-счетной палаты города-курорта Железноводска Ставропольского края</t>
  </si>
  <si>
    <t>УТВЕРЖДЕНО</t>
  </si>
  <si>
    <t>приказом Финансового управления</t>
  </si>
  <si>
    <t>администрации города-курорта Железноводска</t>
  </si>
  <si>
    <t>Ставропольского края</t>
  </si>
  <si>
    <t>от 25 декабря 2019 г. № 307-ОД</t>
  </si>
  <si>
    <t>ЛИМИТЫ БЮДЖЕТНЫХ ОБЯЗАТЕЛЬСТВ</t>
  </si>
  <si>
    <t>бюджета города-курорта Железноводска Ставропольского края</t>
  </si>
  <si>
    <t>на 2020 год</t>
  </si>
  <si>
    <t>Коды по бюджетной классификации</t>
  </si>
  <si>
    <t>Вед.</t>
  </si>
  <si>
    <t>РЗ</t>
  </si>
  <si>
    <t>ПР</t>
  </si>
  <si>
    <t>ЦСР</t>
  </si>
  <si>
    <t>ВР</t>
  </si>
  <si>
    <t>Итого расходов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</si>
</sst>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rgb="FF0000FF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7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49" fontId="4" fillId="0" borderId="6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13" fillId="0" borderId="0" xfId="1" applyFont="1"/>
    <xf numFmtId="0" fontId="13" fillId="0" borderId="0" xfId="1" applyFont="1" applyAlignment="1">
      <alignment horizontal="center"/>
    </xf>
    <xf numFmtId="0" fontId="13" fillId="0" borderId="0" xfId="1" applyFont="1" applyAlignment="1"/>
    <xf numFmtId="0" fontId="13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0" fontId="5" fillId="0" borderId="0" xfId="1" applyNumberFormat="1" applyFont="1" applyFill="1" applyAlignment="1" applyProtection="1">
      <alignment horizontal="centerContinuous" wrapText="1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15" fillId="0" borderId="7" xfId="2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0" fontId="15" fillId="0" borderId="22" xfId="2" applyNumberFormat="1" applyFont="1" applyFill="1" applyBorder="1" applyAlignment="1" applyProtection="1">
      <alignment horizontal="center" vertical="center"/>
      <protection hidden="1"/>
    </xf>
    <xf numFmtId="0" fontId="15" fillId="0" borderId="7" xfId="2" applyNumberFormat="1" applyFont="1" applyFill="1" applyBorder="1" applyAlignment="1" applyProtection="1">
      <alignment horizontal="center" vertical="center"/>
      <protection hidden="1"/>
    </xf>
    <xf numFmtId="0" fontId="15" fillId="0" borderId="23" xfId="2" applyNumberFormat="1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>
      <alignment horizontal="left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5" fillId="0" borderId="28" xfId="1" applyNumberFormat="1" applyFont="1" applyFill="1" applyBorder="1" applyAlignment="1" applyProtection="1">
      <protection hidden="1"/>
    </xf>
    <xf numFmtId="4" fontId="14" fillId="0" borderId="27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34"/>
  <sheetViews>
    <sheetView tabSelected="1" view="pageBreakPreview" zoomScale="55" zoomScaleNormal="55" zoomScaleSheetLayoutView="55" workbookViewId="0">
      <selection activeCell="A11" sqref="A11:J11"/>
    </sheetView>
  </sheetViews>
  <sheetFormatPr defaultColWidth="8.85546875" defaultRowHeight="18.75"/>
  <cols>
    <col min="1" max="1" width="49.42578125" style="5" customWidth="1"/>
    <col min="2" max="2" width="9.42578125" style="1" customWidth="1"/>
    <col min="3" max="4" width="8.85546875" style="1" customWidth="1"/>
    <col min="5" max="5" width="6.42578125" style="1" customWidth="1"/>
    <col min="6" max="6" width="6" style="1" customWidth="1"/>
    <col min="7" max="7" width="7.28515625" style="26" customWidth="1"/>
    <col min="8" max="8" width="8.85546875" style="1"/>
    <col min="9" max="9" width="9.5703125" style="26" customWidth="1"/>
    <col min="10" max="10" width="26.7109375" style="3" customWidth="1"/>
    <col min="11" max="16384" width="8.85546875" style="4"/>
  </cols>
  <sheetData>
    <row r="2" spans="1:14">
      <c r="E2" s="33"/>
      <c r="F2" s="33"/>
      <c r="G2" s="33"/>
      <c r="H2" s="34" t="s">
        <v>529</v>
      </c>
      <c r="I2" s="33"/>
      <c r="J2" s="33"/>
      <c r="K2" s="37"/>
      <c r="L2" s="37"/>
    </row>
    <row r="3" spans="1:14">
      <c r="E3" s="33"/>
      <c r="F3" s="33"/>
      <c r="G3" s="33"/>
      <c r="H3" s="33"/>
      <c r="I3" s="33"/>
      <c r="J3" s="33"/>
      <c r="K3" s="37"/>
      <c r="L3" s="38"/>
    </row>
    <row r="4" spans="1:14">
      <c r="E4" s="35" t="s">
        <v>530</v>
      </c>
      <c r="F4" s="33"/>
      <c r="G4" s="33"/>
      <c r="H4" s="33"/>
      <c r="I4" s="35"/>
      <c r="J4" s="35"/>
      <c r="K4" s="39"/>
      <c r="L4" s="39"/>
    </row>
    <row r="5" spans="1:14">
      <c r="E5" s="35" t="s">
        <v>531</v>
      </c>
      <c r="F5" s="33"/>
      <c r="G5" s="33"/>
      <c r="H5" s="33"/>
      <c r="I5" s="35"/>
      <c r="J5" s="35"/>
      <c r="K5" s="39"/>
      <c r="L5" s="39"/>
    </row>
    <row r="6" spans="1:14">
      <c r="E6" s="36" t="s">
        <v>532</v>
      </c>
      <c r="F6" s="33"/>
      <c r="G6" s="33"/>
      <c r="H6" s="35"/>
      <c r="I6" s="35"/>
      <c r="J6" s="35"/>
      <c r="K6" s="39"/>
      <c r="L6" s="39"/>
    </row>
    <row r="7" spans="1:14">
      <c r="E7" s="36" t="s">
        <v>533</v>
      </c>
      <c r="F7" s="33"/>
      <c r="G7" s="33"/>
      <c r="H7" s="35"/>
      <c r="I7" s="35"/>
      <c r="J7" s="35"/>
      <c r="K7" s="39"/>
      <c r="L7" s="39"/>
    </row>
    <row r="8" spans="1:14" ht="32.25" customHeight="1">
      <c r="A8" s="27"/>
      <c r="G8" s="2"/>
      <c r="H8" s="2"/>
      <c r="I8" s="2"/>
      <c r="J8" s="2"/>
    </row>
    <row r="9" spans="1:14">
      <c r="A9" s="42" t="s">
        <v>534</v>
      </c>
      <c r="B9" s="42"/>
      <c r="C9" s="42"/>
      <c r="D9" s="42"/>
      <c r="E9" s="42"/>
      <c r="F9" s="42"/>
      <c r="G9" s="42"/>
      <c r="H9" s="42"/>
      <c r="I9" s="42"/>
      <c r="J9" s="42"/>
      <c r="K9" s="40"/>
      <c r="L9" s="40"/>
      <c r="M9" s="40"/>
      <c r="N9" s="40"/>
    </row>
    <row r="10" spans="1:14" s="10" customFormat="1">
      <c r="A10" s="42" t="s">
        <v>535</v>
      </c>
      <c r="B10" s="42"/>
      <c r="C10" s="42"/>
      <c r="D10" s="42"/>
      <c r="E10" s="42"/>
      <c r="F10" s="42"/>
      <c r="G10" s="42"/>
      <c r="H10" s="42"/>
      <c r="I10" s="42"/>
      <c r="J10" s="42"/>
      <c r="K10" s="40"/>
      <c r="L10" s="40"/>
      <c r="M10" s="40"/>
      <c r="N10" s="40"/>
    </row>
    <row r="11" spans="1:14" s="10" customFormat="1">
      <c r="A11" s="42" t="s">
        <v>536</v>
      </c>
      <c r="B11" s="42"/>
      <c r="C11" s="42"/>
      <c r="D11" s="42"/>
      <c r="E11" s="42"/>
      <c r="F11" s="42"/>
      <c r="G11" s="42"/>
      <c r="H11" s="42"/>
      <c r="I11" s="42"/>
      <c r="J11" s="42"/>
      <c r="K11" s="41"/>
      <c r="L11" s="41"/>
      <c r="M11" s="41"/>
      <c r="N11" s="41"/>
    </row>
    <row r="12" spans="1:14" s="11" customFormat="1" ht="19.5" thickBot="1">
      <c r="A12" s="51"/>
      <c r="B12" s="7"/>
      <c r="C12" s="7"/>
      <c r="D12" s="7"/>
      <c r="E12" s="7"/>
      <c r="F12" s="7"/>
      <c r="G12" s="8"/>
      <c r="H12" s="7"/>
      <c r="I12" s="8"/>
      <c r="J12" s="52" t="s">
        <v>0</v>
      </c>
    </row>
    <row r="13" spans="1:14" s="16" customFormat="1" ht="24.75" customHeight="1">
      <c r="A13" s="73" t="s">
        <v>1</v>
      </c>
      <c r="B13" s="53" t="s">
        <v>537</v>
      </c>
      <c r="C13" s="54"/>
      <c r="D13" s="54"/>
      <c r="E13" s="54"/>
      <c r="F13" s="54"/>
      <c r="G13" s="54"/>
      <c r="H13" s="54"/>
      <c r="I13" s="55"/>
      <c r="J13" s="74" t="s">
        <v>2</v>
      </c>
    </row>
    <row r="14" spans="1:14" s="16" customFormat="1" ht="16.5" thickBot="1">
      <c r="A14" s="75"/>
      <c r="B14" s="56" t="s">
        <v>538</v>
      </c>
      <c r="C14" s="43" t="s">
        <v>539</v>
      </c>
      <c r="D14" s="43" t="s">
        <v>540</v>
      </c>
      <c r="E14" s="57" t="s">
        <v>541</v>
      </c>
      <c r="F14" s="57"/>
      <c r="G14" s="57"/>
      <c r="H14" s="57"/>
      <c r="I14" s="58" t="s">
        <v>542</v>
      </c>
      <c r="J14" s="76"/>
    </row>
    <row r="15" spans="1:14" s="16" customFormat="1" ht="15.75">
      <c r="A15" s="44">
        <v>1</v>
      </c>
      <c r="B15" s="45" t="s">
        <v>3</v>
      </c>
      <c r="C15" s="46">
        <v>3</v>
      </c>
      <c r="D15" s="12">
        <v>4</v>
      </c>
      <c r="E15" s="13"/>
      <c r="F15" s="14"/>
      <c r="G15" s="47">
        <v>5</v>
      </c>
      <c r="H15" s="48"/>
      <c r="I15" s="49" t="s">
        <v>4</v>
      </c>
      <c r="J15" s="50" t="s">
        <v>5</v>
      </c>
    </row>
    <row r="16" spans="1:14" s="19" customFormat="1" ht="31.5">
      <c r="A16" s="59" t="s">
        <v>6</v>
      </c>
      <c r="B16" s="15" t="s">
        <v>7</v>
      </c>
      <c r="C16" s="15"/>
      <c r="D16" s="17"/>
      <c r="E16" s="17"/>
      <c r="F16" s="28"/>
      <c r="G16" s="28"/>
      <c r="H16" s="18"/>
      <c r="I16" s="18"/>
      <c r="J16" s="60">
        <f t="shared" ref="J16" si="0">SUM(J17)</f>
        <v>7738821</v>
      </c>
    </row>
    <row r="17" spans="1:10" s="16" customFormat="1" ht="15.75">
      <c r="A17" s="59" t="s">
        <v>8</v>
      </c>
      <c r="B17" s="15">
        <v>600</v>
      </c>
      <c r="C17" s="15" t="s">
        <v>9</v>
      </c>
      <c r="D17" s="17"/>
      <c r="E17" s="17"/>
      <c r="F17" s="28"/>
      <c r="G17" s="28"/>
      <c r="H17" s="18"/>
      <c r="I17" s="18"/>
      <c r="J17" s="60">
        <f t="shared" ref="J17" si="1">SUM(J18,J37)</f>
        <v>7738821</v>
      </c>
    </row>
    <row r="18" spans="1:10" s="16" customFormat="1" ht="63">
      <c r="A18" s="59" t="s">
        <v>10</v>
      </c>
      <c r="B18" s="15">
        <v>600</v>
      </c>
      <c r="C18" s="15" t="s">
        <v>9</v>
      </c>
      <c r="D18" s="17" t="s">
        <v>11</v>
      </c>
      <c r="E18" s="17"/>
      <c r="F18" s="28"/>
      <c r="G18" s="28"/>
      <c r="H18" s="18"/>
      <c r="I18" s="18"/>
      <c r="J18" s="60">
        <f t="shared" ref="J18" si="2">SUM(J19)</f>
        <v>7698821</v>
      </c>
    </row>
    <row r="19" spans="1:10" s="20" customFormat="1" ht="31.5">
      <c r="A19" s="59" t="s">
        <v>12</v>
      </c>
      <c r="B19" s="15" t="s">
        <v>7</v>
      </c>
      <c r="C19" s="15" t="s">
        <v>9</v>
      </c>
      <c r="D19" s="17" t="s">
        <v>11</v>
      </c>
      <c r="E19" s="17" t="s">
        <v>13</v>
      </c>
      <c r="F19" s="28" t="s">
        <v>14</v>
      </c>
      <c r="G19" s="28" t="s">
        <v>15</v>
      </c>
      <c r="H19" s="18" t="s">
        <v>16</v>
      </c>
      <c r="I19" s="18"/>
      <c r="J19" s="60">
        <f t="shared" ref="J19" si="3">SUM(J20,J27,J32)</f>
        <v>7698821</v>
      </c>
    </row>
    <row r="20" spans="1:10" s="20" customFormat="1" ht="47.25">
      <c r="A20" s="59" t="s">
        <v>17</v>
      </c>
      <c r="B20" s="15">
        <v>600</v>
      </c>
      <c r="C20" s="15" t="s">
        <v>9</v>
      </c>
      <c r="D20" s="17" t="s">
        <v>11</v>
      </c>
      <c r="E20" s="17" t="s">
        <v>13</v>
      </c>
      <c r="F20" s="28" t="s">
        <v>18</v>
      </c>
      <c r="G20" s="28" t="s">
        <v>15</v>
      </c>
      <c r="H20" s="18" t="s">
        <v>16</v>
      </c>
      <c r="I20" s="18"/>
      <c r="J20" s="60">
        <f t="shared" ref="J20" si="4">SUM(J21,J25)</f>
        <v>5255299</v>
      </c>
    </row>
    <row r="21" spans="1:10" s="20" customFormat="1" ht="31.5">
      <c r="A21" s="59" t="s">
        <v>19</v>
      </c>
      <c r="B21" s="15">
        <v>600</v>
      </c>
      <c r="C21" s="15" t="s">
        <v>9</v>
      </c>
      <c r="D21" s="17" t="s">
        <v>11</v>
      </c>
      <c r="E21" s="17" t="s">
        <v>13</v>
      </c>
      <c r="F21" s="28" t="s">
        <v>18</v>
      </c>
      <c r="G21" s="28" t="s">
        <v>15</v>
      </c>
      <c r="H21" s="18" t="s">
        <v>20</v>
      </c>
      <c r="I21" s="18"/>
      <c r="J21" s="60">
        <f t="shared" ref="J21" si="5">SUM(J22:J24)</f>
        <v>399204</v>
      </c>
    </row>
    <row r="22" spans="1:10" s="20" customFormat="1" ht="94.5">
      <c r="A22" s="59" t="s">
        <v>21</v>
      </c>
      <c r="B22" s="15">
        <v>600</v>
      </c>
      <c r="C22" s="15" t="s">
        <v>9</v>
      </c>
      <c r="D22" s="17" t="s">
        <v>11</v>
      </c>
      <c r="E22" s="17" t="s">
        <v>13</v>
      </c>
      <c r="F22" s="28" t="s">
        <v>18</v>
      </c>
      <c r="G22" s="28" t="s">
        <v>15</v>
      </c>
      <c r="H22" s="18" t="s">
        <v>20</v>
      </c>
      <c r="I22" s="18" t="s">
        <v>22</v>
      </c>
      <c r="J22" s="60">
        <v>165620</v>
      </c>
    </row>
    <row r="23" spans="1:10" s="20" customFormat="1" ht="47.25">
      <c r="A23" s="59" t="s">
        <v>23</v>
      </c>
      <c r="B23" s="15">
        <v>600</v>
      </c>
      <c r="C23" s="15" t="s">
        <v>9</v>
      </c>
      <c r="D23" s="17" t="s">
        <v>11</v>
      </c>
      <c r="E23" s="17" t="s">
        <v>13</v>
      </c>
      <c r="F23" s="28" t="s">
        <v>18</v>
      </c>
      <c r="G23" s="28" t="s">
        <v>15</v>
      </c>
      <c r="H23" s="18" t="s">
        <v>20</v>
      </c>
      <c r="I23" s="18" t="s">
        <v>24</v>
      </c>
      <c r="J23" s="60">
        <v>233384</v>
      </c>
    </row>
    <row r="24" spans="1:10" s="20" customFormat="1" ht="15.75">
      <c r="A24" s="59" t="s">
        <v>25</v>
      </c>
      <c r="B24" s="15">
        <v>600</v>
      </c>
      <c r="C24" s="15" t="s">
        <v>9</v>
      </c>
      <c r="D24" s="17" t="s">
        <v>11</v>
      </c>
      <c r="E24" s="17" t="s">
        <v>13</v>
      </c>
      <c r="F24" s="28" t="s">
        <v>18</v>
      </c>
      <c r="G24" s="28" t="s">
        <v>15</v>
      </c>
      <c r="H24" s="18" t="s">
        <v>20</v>
      </c>
      <c r="I24" s="18" t="s">
        <v>26</v>
      </c>
      <c r="J24" s="60">
        <v>200</v>
      </c>
    </row>
    <row r="25" spans="1:10" s="20" customFormat="1" ht="31.5">
      <c r="A25" s="59" t="s">
        <v>27</v>
      </c>
      <c r="B25" s="15">
        <v>600</v>
      </c>
      <c r="C25" s="15" t="s">
        <v>9</v>
      </c>
      <c r="D25" s="17" t="s">
        <v>11</v>
      </c>
      <c r="E25" s="17" t="s">
        <v>13</v>
      </c>
      <c r="F25" s="28" t="s">
        <v>18</v>
      </c>
      <c r="G25" s="28" t="s">
        <v>15</v>
      </c>
      <c r="H25" s="18" t="s">
        <v>28</v>
      </c>
      <c r="I25" s="18"/>
      <c r="J25" s="60">
        <f t="shared" ref="J25" si="6">SUM(J26:J26)</f>
        <v>4856095</v>
      </c>
    </row>
    <row r="26" spans="1:10" s="20" customFormat="1" ht="94.5">
      <c r="A26" s="59" t="s">
        <v>21</v>
      </c>
      <c r="B26" s="15">
        <v>600</v>
      </c>
      <c r="C26" s="15" t="s">
        <v>9</v>
      </c>
      <c r="D26" s="17" t="s">
        <v>11</v>
      </c>
      <c r="E26" s="17" t="s">
        <v>13</v>
      </c>
      <c r="F26" s="28" t="s">
        <v>18</v>
      </c>
      <c r="G26" s="28" t="s">
        <v>15</v>
      </c>
      <c r="H26" s="18" t="s">
        <v>28</v>
      </c>
      <c r="I26" s="18" t="s">
        <v>22</v>
      </c>
      <c r="J26" s="60">
        <v>4856095</v>
      </c>
    </row>
    <row r="27" spans="1:10" s="20" customFormat="1" ht="31.5">
      <c r="A27" s="59" t="s">
        <v>29</v>
      </c>
      <c r="B27" s="15">
        <v>600</v>
      </c>
      <c r="C27" s="15" t="s">
        <v>9</v>
      </c>
      <c r="D27" s="17" t="s">
        <v>11</v>
      </c>
      <c r="E27" s="17" t="s">
        <v>13</v>
      </c>
      <c r="F27" s="28" t="s">
        <v>3</v>
      </c>
      <c r="G27" s="28" t="s">
        <v>15</v>
      </c>
      <c r="H27" s="18" t="s">
        <v>16</v>
      </c>
      <c r="I27" s="18"/>
      <c r="J27" s="60">
        <f t="shared" ref="J27" si="7">SUM(J28,J30)</f>
        <v>1407048</v>
      </c>
    </row>
    <row r="28" spans="1:10" s="20" customFormat="1" ht="31.5">
      <c r="A28" s="59" t="s">
        <v>19</v>
      </c>
      <c r="B28" s="15" t="s">
        <v>7</v>
      </c>
      <c r="C28" s="15" t="s">
        <v>9</v>
      </c>
      <c r="D28" s="17" t="s">
        <v>11</v>
      </c>
      <c r="E28" s="17" t="s">
        <v>13</v>
      </c>
      <c r="F28" s="28" t="s">
        <v>3</v>
      </c>
      <c r="G28" s="28" t="s">
        <v>15</v>
      </c>
      <c r="H28" s="18" t="s">
        <v>20</v>
      </c>
      <c r="I28" s="18"/>
      <c r="J28" s="60">
        <f t="shared" ref="J28" si="8">J29</f>
        <v>41551</v>
      </c>
    </row>
    <row r="29" spans="1:10" s="20" customFormat="1" ht="94.5">
      <c r="A29" s="59" t="s">
        <v>21</v>
      </c>
      <c r="B29" s="15" t="s">
        <v>7</v>
      </c>
      <c r="C29" s="15" t="s">
        <v>9</v>
      </c>
      <c r="D29" s="17" t="s">
        <v>11</v>
      </c>
      <c r="E29" s="17" t="s">
        <v>13</v>
      </c>
      <c r="F29" s="28" t="s">
        <v>3</v>
      </c>
      <c r="G29" s="28" t="s">
        <v>15</v>
      </c>
      <c r="H29" s="18" t="s">
        <v>20</v>
      </c>
      <c r="I29" s="18" t="s">
        <v>22</v>
      </c>
      <c r="J29" s="60">
        <v>41551</v>
      </c>
    </row>
    <row r="30" spans="1:10" s="20" customFormat="1" ht="31.5">
      <c r="A30" s="59" t="s">
        <v>27</v>
      </c>
      <c r="B30" s="15">
        <v>600</v>
      </c>
      <c r="C30" s="15" t="s">
        <v>9</v>
      </c>
      <c r="D30" s="17" t="s">
        <v>11</v>
      </c>
      <c r="E30" s="17" t="s">
        <v>13</v>
      </c>
      <c r="F30" s="28" t="s">
        <v>3</v>
      </c>
      <c r="G30" s="28" t="s">
        <v>15</v>
      </c>
      <c r="H30" s="18" t="s">
        <v>28</v>
      </c>
      <c r="I30" s="18"/>
      <c r="J30" s="60">
        <f t="shared" ref="J30" si="9">SUM(J31:J31)</f>
        <v>1365497</v>
      </c>
    </row>
    <row r="31" spans="1:10" s="20" customFormat="1" ht="94.5">
      <c r="A31" s="59" t="s">
        <v>21</v>
      </c>
      <c r="B31" s="15">
        <v>600</v>
      </c>
      <c r="C31" s="15" t="s">
        <v>9</v>
      </c>
      <c r="D31" s="17" t="s">
        <v>11</v>
      </c>
      <c r="E31" s="17" t="s">
        <v>13</v>
      </c>
      <c r="F31" s="28" t="s">
        <v>3</v>
      </c>
      <c r="G31" s="28" t="s">
        <v>15</v>
      </c>
      <c r="H31" s="18" t="s">
        <v>28</v>
      </c>
      <c r="I31" s="18" t="s">
        <v>22</v>
      </c>
      <c r="J31" s="60">
        <v>1365497</v>
      </c>
    </row>
    <row r="32" spans="1:10" s="20" customFormat="1" ht="31.5">
      <c r="A32" s="59" t="s">
        <v>30</v>
      </c>
      <c r="B32" s="15">
        <v>600</v>
      </c>
      <c r="C32" s="15" t="s">
        <v>9</v>
      </c>
      <c r="D32" s="17" t="s">
        <v>11</v>
      </c>
      <c r="E32" s="17" t="s">
        <v>13</v>
      </c>
      <c r="F32" s="28" t="s">
        <v>31</v>
      </c>
      <c r="G32" s="28" t="s">
        <v>15</v>
      </c>
      <c r="H32" s="18" t="s">
        <v>16</v>
      </c>
      <c r="I32" s="18"/>
      <c r="J32" s="60">
        <f t="shared" ref="J32" si="10">SUM(J35,J33)</f>
        <v>1036474</v>
      </c>
    </row>
    <row r="33" spans="1:10" s="20" customFormat="1" ht="31.5">
      <c r="A33" s="59" t="s">
        <v>19</v>
      </c>
      <c r="B33" s="15" t="s">
        <v>7</v>
      </c>
      <c r="C33" s="15" t="s">
        <v>9</v>
      </c>
      <c r="D33" s="17" t="s">
        <v>11</v>
      </c>
      <c r="E33" s="17" t="s">
        <v>13</v>
      </c>
      <c r="F33" s="28" t="s">
        <v>31</v>
      </c>
      <c r="G33" s="28" t="s">
        <v>15</v>
      </c>
      <c r="H33" s="18" t="s">
        <v>20</v>
      </c>
      <c r="I33" s="18"/>
      <c r="J33" s="60">
        <f t="shared" ref="J33" si="11">J34</f>
        <v>41551</v>
      </c>
    </row>
    <row r="34" spans="1:10" s="20" customFormat="1" ht="94.5">
      <c r="A34" s="59" t="s">
        <v>21</v>
      </c>
      <c r="B34" s="15" t="s">
        <v>7</v>
      </c>
      <c r="C34" s="15" t="s">
        <v>9</v>
      </c>
      <c r="D34" s="17" t="s">
        <v>11</v>
      </c>
      <c r="E34" s="17" t="s">
        <v>13</v>
      </c>
      <c r="F34" s="28" t="s">
        <v>31</v>
      </c>
      <c r="G34" s="28" t="s">
        <v>15</v>
      </c>
      <c r="H34" s="18" t="s">
        <v>20</v>
      </c>
      <c r="I34" s="18" t="s">
        <v>22</v>
      </c>
      <c r="J34" s="60">
        <v>41551</v>
      </c>
    </row>
    <row r="35" spans="1:10" s="20" customFormat="1" ht="31.5">
      <c r="A35" s="59" t="s">
        <v>27</v>
      </c>
      <c r="B35" s="15">
        <v>600</v>
      </c>
      <c r="C35" s="15" t="s">
        <v>9</v>
      </c>
      <c r="D35" s="17" t="s">
        <v>11</v>
      </c>
      <c r="E35" s="17" t="s">
        <v>13</v>
      </c>
      <c r="F35" s="28" t="s">
        <v>31</v>
      </c>
      <c r="G35" s="28" t="s">
        <v>15</v>
      </c>
      <c r="H35" s="18" t="s">
        <v>28</v>
      </c>
      <c r="I35" s="18"/>
      <c r="J35" s="60">
        <f t="shared" ref="J35" si="12">SUM(J36:J36)</f>
        <v>994923</v>
      </c>
    </row>
    <row r="36" spans="1:10" s="20" customFormat="1" ht="94.5">
      <c r="A36" s="59" t="s">
        <v>21</v>
      </c>
      <c r="B36" s="15">
        <v>600</v>
      </c>
      <c r="C36" s="15" t="s">
        <v>9</v>
      </c>
      <c r="D36" s="17" t="s">
        <v>11</v>
      </c>
      <c r="E36" s="17" t="s">
        <v>13</v>
      </c>
      <c r="F36" s="28" t="s">
        <v>31</v>
      </c>
      <c r="G36" s="28" t="s">
        <v>15</v>
      </c>
      <c r="H36" s="18" t="s">
        <v>28</v>
      </c>
      <c r="I36" s="18" t="s">
        <v>22</v>
      </c>
      <c r="J36" s="60">
        <v>994923</v>
      </c>
    </row>
    <row r="37" spans="1:10" s="20" customFormat="1" ht="15.75">
      <c r="A37" s="59" t="s">
        <v>32</v>
      </c>
      <c r="B37" s="15">
        <v>600</v>
      </c>
      <c r="C37" s="15" t="s">
        <v>9</v>
      </c>
      <c r="D37" s="17" t="s">
        <v>33</v>
      </c>
      <c r="E37" s="17"/>
      <c r="F37" s="28"/>
      <c r="G37" s="28"/>
      <c r="H37" s="18"/>
      <c r="I37" s="18"/>
      <c r="J37" s="60">
        <f t="shared" ref="J37:J38" si="13">J38</f>
        <v>40000</v>
      </c>
    </row>
    <row r="38" spans="1:10" s="20" customFormat="1" ht="31.5">
      <c r="A38" s="59" t="s">
        <v>12</v>
      </c>
      <c r="B38" s="15">
        <v>600</v>
      </c>
      <c r="C38" s="15" t="s">
        <v>9</v>
      </c>
      <c r="D38" s="17" t="s">
        <v>33</v>
      </c>
      <c r="E38" s="17" t="s">
        <v>13</v>
      </c>
      <c r="F38" s="28" t="s">
        <v>14</v>
      </c>
      <c r="G38" s="28" t="s">
        <v>15</v>
      </c>
      <c r="H38" s="18" t="s">
        <v>16</v>
      </c>
      <c r="I38" s="18"/>
      <c r="J38" s="60">
        <f t="shared" si="13"/>
        <v>40000</v>
      </c>
    </row>
    <row r="39" spans="1:10" s="20" customFormat="1" ht="47.25">
      <c r="A39" s="59" t="s">
        <v>17</v>
      </c>
      <c r="B39" s="15">
        <v>600</v>
      </c>
      <c r="C39" s="15" t="s">
        <v>9</v>
      </c>
      <c r="D39" s="17" t="s">
        <v>33</v>
      </c>
      <c r="E39" s="17" t="s">
        <v>13</v>
      </c>
      <c r="F39" s="28" t="s">
        <v>18</v>
      </c>
      <c r="G39" s="28" t="s">
        <v>15</v>
      </c>
      <c r="H39" s="18" t="s">
        <v>16</v>
      </c>
      <c r="I39" s="18"/>
      <c r="J39" s="60">
        <f t="shared" ref="J39" si="14">SUM(J40,J42)</f>
        <v>40000</v>
      </c>
    </row>
    <row r="40" spans="1:10" s="20" customFormat="1" ht="47.25">
      <c r="A40" s="59" t="s">
        <v>34</v>
      </c>
      <c r="B40" s="15">
        <v>600</v>
      </c>
      <c r="C40" s="15" t="s">
        <v>9</v>
      </c>
      <c r="D40" s="17" t="s">
        <v>33</v>
      </c>
      <c r="E40" s="17" t="s">
        <v>13</v>
      </c>
      <c r="F40" s="28" t="s">
        <v>18</v>
      </c>
      <c r="G40" s="28" t="s">
        <v>15</v>
      </c>
      <c r="H40" s="18" t="s">
        <v>35</v>
      </c>
      <c r="I40" s="18"/>
      <c r="J40" s="60">
        <f t="shared" ref="J40" si="15">J41</f>
        <v>30000</v>
      </c>
    </row>
    <row r="41" spans="1:10" s="20" customFormat="1" ht="15.75">
      <c r="A41" s="59" t="s">
        <v>25</v>
      </c>
      <c r="B41" s="15">
        <v>600</v>
      </c>
      <c r="C41" s="15" t="s">
        <v>9</v>
      </c>
      <c r="D41" s="17" t="s">
        <v>33</v>
      </c>
      <c r="E41" s="17" t="s">
        <v>13</v>
      </c>
      <c r="F41" s="28" t="s">
        <v>18</v>
      </c>
      <c r="G41" s="28" t="s">
        <v>15</v>
      </c>
      <c r="H41" s="18" t="s">
        <v>35</v>
      </c>
      <c r="I41" s="18" t="s">
        <v>26</v>
      </c>
      <c r="J41" s="60">
        <v>30000</v>
      </c>
    </row>
    <row r="42" spans="1:10" s="20" customFormat="1" ht="47.25">
      <c r="A42" s="59" t="s">
        <v>36</v>
      </c>
      <c r="B42" s="15" t="s">
        <v>7</v>
      </c>
      <c r="C42" s="15" t="s">
        <v>9</v>
      </c>
      <c r="D42" s="17" t="s">
        <v>33</v>
      </c>
      <c r="E42" s="17" t="s">
        <v>13</v>
      </c>
      <c r="F42" s="28" t="s">
        <v>18</v>
      </c>
      <c r="G42" s="28" t="s">
        <v>15</v>
      </c>
      <c r="H42" s="18" t="s">
        <v>37</v>
      </c>
      <c r="I42" s="18"/>
      <c r="J42" s="60">
        <f t="shared" ref="J42" si="16">J43</f>
        <v>10000</v>
      </c>
    </row>
    <row r="43" spans="1:10" s="20" customFormat="1" ht="47.25">
      <c r="A43" s="59" t="s">
        <v>23</v>
      </c>
      <c r="B43" s="15" t="s">
        <v>7</v>
      </c>
      <c r="C43" s="15" t="s">
        <v>9</v>
      </c>
      <c r="D43" s="17" t="s">
        <v>33</v>
      </c>
      <c r="E43" s="17" t="s">
        <v>13</v>
      </c>
      <c r="F43" s="28" t="s">
        <v>18</v>
      </c>
      <c r="G43" s="28" t="s">
        <v>15</v>
      </c>
      <c r="H43" s="18" t="s">
        <v>37</v>
      </c>
      <c r="I43" s="18" t="s">
        <v>24</v>
      </c>
      <c r="J43" s="60">
        <v>10000</v>
      </c>
    </row>
    <row r="44" spans="1:10" s="19" customFormat="1" ht="31.5">
      <c r="A44" s="59" t="s">
        <v>38</v>
      </c>
      <c r="B44" s="15" t="s">
        <v>39</v>
      </c>
      <c r="C44" s="15"/>
      <c r="D44" s="17"/>
      <c r="E44" s="17"/>
      <c r="F44" s="28"/>
      <c r="G44" s="28"/>
      <c r="H44" s="18"/>
      <c r="I44" s="18"/>
      <c r="J44" s="61">
        <f>SUM(J45,J147,J159,J189,J140,J178,J171)</f>
        <v>149296483</v>
      </c>
    </row>
    <row r="45" spans="1:10" s="16" customFormat="1" ht="15.75">
      <c r="A45" s="59" t="s">
        <v>8</v>
      </c>
      <c r="B45" s="15">
        <v>601</v>
      </c>
      <c r="C45" s="15" t="s">
        <v>9</v>
      </c>
      <c r="D45" s="17"/>
      <c r="E45" s="17"/>
      <c r="F45" s="28"/>
      <c r="G45" s="28"/>
      <c r="H45" s="18"/>
      <c r="I45" s="18"/>
      <c r="J45" s="61">
        <f>SUM(J46,J53,J74,J79)</f>
        <v>110991224</v>
      </c>
    </row>
    <row r="46" spans="1:10" s="16" customFormat="1" ht="47.25">
      <c r="A46" s="59" t="s">
        <v>40</v>
      </c>
      <c r="B46" s="15" t="s">
        <v>39</v>
      </c>
      <c r="C46" s="15" t="s">
        <v>9</v>
      </c>
      <c r="D46" s="17" t="s">
        <v>41</v>
      </c>
      <c r="E46" s="17"/>
      <c r="F46" s="28"/>
      <c r="G46" s="28"/>
      <c r="H46" s="18"/>
      <c r="I46" s="18"/>
      <c r="J46" s="61">
        <f t="shared" ref="J46:J47" si="17">J47</f>
        <v>1522751</v>
      </c>
    </row>
    <row r="47" spans="1:10" s="16" customFormat="1" ht="47.25">
      <c r="A47" s="59" t="s">
        <v>42</v>
      </c>
      <c r="B47" s="15" t="s">
        <v>39</v>
      </c>
      <c r="C47" s="15" t="s">
        <v>9</v>
      </c>
      <c r="D47" s="17" t="s">
        <v>41</v>
      </c>
      <c r="E47" s="17" t="s">
        <v>43</v>
      </c>
      <c r="F47" s="28" t="s">
        <v>14</v>
      </c>
      <c r="G47" s="28" t="s">
        <v>15</v>
      </c>
      <c r="H47" s="18" t="s">
        <v>16</v>
      </c>
      <c r="I47" s="18"/>
      <c r="J47" s="61">
        <f t="shared" si="17"/>
        <v>1522751</v>
      </c>
    </row>
    <row r="48" spans="1:10" s="16" customFormat="1" ht="15.75">
      <c r="A48" s="59" t="s">
        <v>44</v>
      </c>
      <c r="B48" s="15" t="s">
        <v>39</v>
      </c>
      <c r="C48" s="15" t="s">
        <v>9</v>
      </c>
      <c r="D48" s="17" t="s">
        <v>41</v>
      </c>
      <c r="E48" s="17" t="s">
        <v>43</v>
      </c>
      <c r="F48" s="28" t="s">
        <v>3</v>
      </c>
      <c r="G48" s="28" t="s">
        <v>15</v>
      </c>
      <c r="H48" s="18" t="s">
        <v>16</v>
      </c>
      <c r="I48" s="18"/>
      <c r="J48" s="61">
        <f t="shared" ref="J48" si="18">SUM(J49,J51)</f>
        <v>1522751</v>
      </c>
    </row>
    <row r="49" spans="1:10" s="16" customFormat="1" ht="31.5">
      <c r="A49" s="59" t="s">
        <v>19</v>
      </c>
      <c r="B49" s="15" t="s">
        <v>39</v>
      </c>
      <c r="C49" s="15" t="s">
        <v>9</v>
      </c>
      <c r="D49" s="17" t="s">
        <v>41</v>
      </c>
      <c r="E49" s="17" t="s">
        <v>43</v>
      </c>
      <c r="F49" s="28" t="s">
        <v>3</v>
      </c>
      <c r="G49" s="28" t="s">
        <v>15</v>
      </c>
      <c r="H49" s="18" t="s">
        <v>20</v>
      </c>
      <c r="I49" s="18"/>
      <c r="J49" s="61">
        <f t="shared" ref="J49" si="19">J50</f>
        <v>41551</v>
      </c>
    </row>
    <row r="50" spans="1:10" s="16" customFormat="1" ht="94.5">
      <c r="A50" s="59" t="s">
        <v>21</v>
      </c>
      <c r="B50" s="15" t="s">
        <v>39</v>
      </c>
      <c r="C50" s="15" t="s">
        <v>9</v>
      </c>
      <c r="D50" s="17" t="s">
        <v>41</v>
      </c>
      <c r="E50" s="17" t="s">
        <v>43</v>
      </c>
      <c r="F50" s="28" t="s">
        <v>3</v>
      </c>
      <c r="G50" s="28" t="s">
        <v>15</v>
      </c>
      <c r="H50" s="18" t="s">
        <v>20</v>
      </c>
      <c r="I50" s="18" t="s">
        <v>22</v>
      </c>
      <c r="J50" s="61">
        <v>41551</v>
      </c>
    </row>
    <row r="51" spans="1:10" s="16" customFormat="1" ht="31.5">
      <c r="A51" s="59" t="s">
        <v>27</v>
      </c>
      <c r="B51" s="15" t="s">
        <v>39</v>
      </c>
      <c r="C51" s="15" t="s">
        <v>9</v>
      </c>
      <c r="D51" s="17" t="s">
        <v>41</v>
      </c>
      <c r="E51" s="17" t="s">
        <v>43</v>
      </c>
      <c r="F51" s="28" t="s">
        <v>3</v>
      </c>
      <c r="G51" s="28" t="s">
        <v>15</v>
      </c>
      <c r="H51" s="18" t="s">
        <v>28</v>
      </c>
      <c r="I51" s="18"/>
      <c r="J51" s="61">
        <f t="shared" ref="J51" si="20">SUM(J52:J52)</f>
        <v>1481200</v>
      </c>
    </row>
    <row r="52" spans="1:10" s="16" customFormat="1" ht="94.5">
      <c r="A52" s="59" t="s">
        <v>21</v>
      </c>
      <c r="B52" s="15" t="s">
        <v>39</v>
      </c>
      <c r="C52" s="15" t="s">
        <v>9</v>
      </c>
      <c r="D52" s="17" t="s">
        <v>41</v>
      </c>
      <c r="E52" s="17" t="s">
        <v>43</v>
      </c>
      <c r="F52" s="28" t="s">
        <v>3</v>
      </c>
      <c r="G52" s="28" t="s">
        <v>15</v>
      </c>
      <c r="H52" s="18" t="s">
        <v>28</v>
      </c>
      <c r="I52" s="18" t="s">
        <v>22</v>
      </c>
      <c r="J52" s="61">
        <v>1481200</v>
      </c>
    </row>
    <row r="53" spans="1:10" s="16" customFormat="1" ht="78.75">
      <c r="A53" s="59" t="s">
        <v>45</v>
      </c>
      <c r="B53" s="15">
        <v>601</v>
      </c>
      <c r="C53" s="15" t="s">
        <v>9</v>
      </c>
      <c r="D53" s="17" t="s">
        <v>46</v>
      </c>
      <c r="E53" s="17"/>
      <c r="F53" s="28"/>
      <c r="G53" s="28"/>
      <c r="H53" s="18"/>
      <c r="I53" s="18"/>
      <c r="J53" s="61">
        <f t="shared" ref="J53" si="21">SUM(J54)</f>
        <v>42169017</v>
      </c>
    </row>
    <row r="54" spans="1:10" s="21" customFormat="1" ht="47.25">
      <c r="A54" s="59" t="s">
        <v>42</v>
      </c>
      <c r="B54" s="15">
        <v>601</v>
      </c>
      <c r="C54" s="15" t="s">
        <v>9</v>
      </c>
      <c r="D54" s="17" t="s">
        <v>46</v>
      </c>
      <c r="E54" s="17" t="s">
        <v>43</v>
      </c>
      <c r="F54" s="28" t="s">
        <v>14</v>
      </c>
      <c r="G54" s="28" t="s">
        <v>15</v>
      </c>
      <c r="H54" s="18" t="s">
        <v>16</v>
      </c>
      <c r="I54" s="18"/>
      <c r="J54" s="61">
        <f t="shared" ref="J54" si="22">J55</f>
        <v>42169017</v>
      </c>
    </row>
    <row r="55" spans="1:10" s="21" customFormat="1" ht="63">
      <c r="A55" s="59" t="s">
        <v>47</v>
      </c>
      <c r="B55" s="15">
        <v>601</v>
      </c>
      <c r="C55" s="15" t="s">
        <v>9</v>
      </c>
      <c r="D55" s="17" t="s">
        <v>46</v>
      </c>
      <c r="E55" s="17" t="s">
        <v>43</v>
      </c>
      <c r="F55" s="28" t="s">
        <v>18</v>
      </c>
      <c r="G55" s="28" t="s">
        <v>15</v>
      </c>
      <c r="H55" s="18" t="s">
        <v>16</v>
      </c>
      <c r="I55" s="18"/>
      <c r="J55" s="61">
        <f t="shared" ref="J55" si="23">SUM(J56,J60,J71,J62,J65,J68)</f>
        <v>42169017</v>
      </c>
    </row>
    <row r="56" spans="1:10" s="21" customFormat="1" ht="31.5">
      <c r="A56" s="59" t="s">
        <v>19</v>
      </c>
      <c r="B56" s="15">
        <v>601</v>
      </c>
      <c r="C56" s="15" t="s">
        <v>9</v>
      </c>
      <c r="D56" s="17" t="s">
        <v>46</v>
      </c>
      <c r="E56" s="17" t="s">
        <v>43</v>
      </c>
      <c r="F56" s="28" t="s">
        <v>18</v>
      </c>
      <c r="G56" s="28" t="s">
        <v>15</v>
      </c>
      <c r="H56" s="18" t="s">
        <v>20</v>
      </c>
      <c r="I56" s="18"/>
      <c r="J56" s="61">
        <f t="shared" ref="J56" si="24">SUM(J57:J59)</f>
        <v>3145176</v>
      </c>
    </row>
    <row r="57" spans="1:10" s="21" customFormat="1" ht="94.5">
      <c r="A57" s="59" t="s">
        <v>21</v>
      </c>
      <c r="B57" s="15">
        <v>601</v>
      </c>
      <c r="C57" s="15" t="s">
        <v>9</v>
      </c>
      <c r="D57" s="17" t="s">
        <v>46</v>
      </c>
      <c r="E57" s="17" t="s">
        <v>43</v>
      </c>
      <c r="F57" s="28" t="s">
        <v>18</v>
      </c>
      <c r="G57" s="28" t="s">
        <v>15</v>
      </c>
      <c r="H57" s="18" t="s">
        <v>20</v>
      </c>
      <c r="I57" s="18" t="s">
        <v>22</v>
      </c>
      <c r="J57" s="61">
        <v>1325893</v>
      </c>
    </row>
    <row r="58" spans="1:10" s="21" customFormat="1" ht="47.25">
      <c r="A58" s="59" t="s">
        <v>23</v>
      </c>
      <c r="B58" s="15">
        <v>601</v>
      </c>
      <c r="C58" s="15" t="s">
        <v>9</v>
      </c>
      <c r="D58" s="17" t="s">
        <v>46</v>
      </c>
      <c r="E58" s="17" t="s">
        <v>43</v>
      </c>
      <c r="F58" s="28" t="s">
        <v>18</v>
      </c>
      <c r="G58" s="28" t="s">
        <v>15</v>
      </c>
      <c r="H58" s="18" t="s">
        <v>20</v>
      </c>
      <c r="I58" s="18" t="s">
        <v>24</v>
      </c>
      <c r="J58" s="62">
        <f>1795041+242</f>
        <v>1795283</v>
      </c>
    </row>
    <row r="59" spans="1:10" s="21" customFormat="1" ht="15.75">
      <c r="A59" s="59" t="s">
        <v>25</v>
      </c>
      <c r="B59" s="15">
        <v>601</v>
      </c>
      <c r="C59" s="15" t="s">
        <v>9</v>
      </c>
      <c r="D59" s="17" t="s">
        <v>46</v>
      </c>
      <c r="E59" s="17" t="s">
        <v>43</v>
      </c>
      <c r="F59" s="28" t="s">
        <v>18</v>
      </c>
      <c r="G59" s="28" t="s">
        <v>15</v>
      </c>
      <c r="H59" s="18" t="s">
        <v>20</v>
      </c>
      <c r="I59" s="18" t="s">
        <v>26</v>
      </c>
      <c r="J59" s="61">
        <v>24000</v>
      </c>
    </row>
    <row r="60" spans="1:10" s="21" customFormat="1" ht="31.5">
      <c r="A60" s="59" t="s">
        <v>27</v>
      </c>
      <c r="B60" s="15">
        <v>601</v>
      </c>
      <c r="C60" s="15" t="s">
        <v>9</v>
      </c>
      <c r="D60" s="17" t="s">
        <v>46</v>
      </c>
      <c r="E60" s="17" t="s">
        <v>43</v>
      </c>
      <c r="F60" s="28" t="s">
        <v>18</v>
      </c>
      <c r="G60" s="28" t="s">
        <v>15</v>
      </c>
      <c r="H60" s="18" t="s">
        <v>28</v>
      </c>
      <c r="I60" s="18"/>
      <c r="J60" s="61">
        <f t="shared" ref="J60" si="25">SUM(J61:J61)</f>
        <v>36691981</v>
      </c>
    </row>
    <row r="61" spans="1:10" s="21" customFormat="1" ht="94.5">
      <c r="A61" s="59" t="s">
        <v>21</v>
      </c>
      <c r="B61" s="15">
        <v>601</v>
      </c>
      <c r="C61" s="15" t="s">
        <v>9</v>
      </c>
      <c r="D61" s="17" t="s">
        <v>46</v>
      </c>
      <c r="E61" s="17" t="s">
        <v>43</v>
      </c>
      <c r="F61" s="28" t="s">
        <v>18</v>
      </c>
      <c r="G61" s="28" t="s">
        <v>15</v>
      </c>
      <c r="H61" s="18" t="s">
        <v>28</v>
      </c>
      <c r="I61" s="18" t="s">
        <v>22</v>
      </c>
      <c r="J61" s="61">
        <v>36691981</v>
      </c>
    </row>
    <row r="62" spans="1:10" s="21" customFormat="1" ht="47.25">
      <c r="A62" s="59" t="s">
        <v>48</v>
      </c>
      <c r="B62" s="15">
        <v>601</v>
      </c>
      <c r="C62" s="15" t="s">
        <v>9</v>
      </c>
      <c r="D62" s="17" t="s">
        <v>46</v>
      </c>
      <c r="E62" s="17" t="s">
        <v>43</v>
      </c>
      <c r="F62" s="28" t="s">
        <v>18</v>
      </c>
      <c r="G62" s="28" t="s">
        <v>15</v>
      </c>
      <c r="H62" s="18" t="s">
        <v>49</v>
      </c>
      <c r="I62" s="18"/>
      <c r="J62" s="61">
        <f t="shared" ref="J62" si="26">SUM(J63:J64)</f>
        <v>245430</v>
      </c>
    </row>
    <row r="63" spans="1:10" s="21" customFormat="1" ht="94.5">
      <c r="A63" s="59" t="s">
        <v>21</v>
      </c>
      <c r="B63" s="15">
        <v>601</v>
      </c>
      <c r="C63" s="15" t="s">
        <v>9</v>
      </c>
      <c r="D63" s="17" t="s">
        <v>46</v>
      </c>
      <c r="E63" s="17" t="s">
        <v>43</v>
      </c>
      <c r="F63" s="28" t="s">
        <v>18</v>
      </c>
      <c r="G63" s="28" t="s">
        <v>15</v>
      </c>
      <c r="H63" s="18" t="s">
        <v>49</v>
      </c>
      <c r="I63" s="18" t="s">
        <v>22</v>
      </c>
      <c r="J63" s="61">
        <v>44000</v>
      </c>
    </row>
    <row r="64" spans="1:10" s="21" customFormat="1" ht="47.25">
      <c r="A64" s="59" t="s">
        <v>23</v>
      </c>
      <c r="B64" s="15">
        <v>601</v>
      </c>
      <c r="C64" s="15" t="s">
        <v>9</v>
      </c>
      <c r="D64" s="17" t="s">
        <v>46</v>
      </c>
      <c r="E64" s="17" t="s">
        <v>43</v>
      </c>
      <c r="F64" s="28" t="s">
        <v>18</v>
      </c>
      <c r="G64" s="28" t="s">
        <v>15</v>
      </c>
      <c r="H64" s="18" t="s">
        <v>49</v>
      </c>
      <c r="I64" s="18" t="s">
        <v>24</v>
      </c>
      <c r="J64" s="61">
        <v>201430</v>
      </c>
    </row>
    <row r="65" spans="1:10" s="21" customFormat="1" ht="47.25">
      <c r="A65" s="59" t="s">
        <v>50</v>
      </c>
      <c r="B65" s="15">
        <v>601</v>
      </c>
      <c r="C65" s="15" t="s">
        <v>9</v>
      </c>
      <c r="D65" s="17" t="s">
        <v>46</v>
      </c>
      <c r="E65" s="17" t="s">
        <v>43</v>
      </c>
      <c r="F65" s="28" t="s">
        <v>18</v>
      </c>
      <c r="G65" s="28" t="s">
        <v>15</v>
      </c>
      <c r="H65" s="18" t="s">
        <v>51</v>
      </c>
      <c r="I65" s="18"/>
      <c r="J65" s="61">
        <f t="shared" ref="J65" si="27">SUM(J66:J67)</f>
        <v>1227510</v>
      </c>
    </row>
    <row r="66" spans="1:10" s="21" customFormat="1" ht="94.5">
      <c r="A66" s="59" t="s">
        <v>21</v>
      </c>
      <c r="B66" s="15">
        <v>601</v>
      </c>
      <c r="C66" s="15" t="s">
        <v>9</v>
      </c>
      <c r="D66" s="17" t="s">
        <v>46</v>
      </c>
      <c r="E66" s="17" t="s">
        <v>43</v>
      </c>
      <c r="F66" s="28" t="s">
        <v>18</v>
      </c>
      <c r="G66" s="28" t="s">
        <v>15</v>
      </c>
      <c r="H66" s="18" t="s">
        <v>51</v>
      </c>
      <c r="I66" s="18" t="s">
        <v>22</v>
      </c>
      <c r="J66" s="61">
        <v>1184110</v>
      </c>
    </row>
    <row r="67" spans="1:10" s="21" customFormat="1" ht="47.25">
      <c r="A67" s="59" t="s">
        <v>23</v>
      </c>
      <c r="B67" s="15">
        <v>601</v>
      </c>
      <c r="C67" s="15" t="s">
        <v>9</v>
      </c>
      <c r="D67" s="17" t="s">
        <v>46</v>
      </c>
      <c r="E67" s="17" t="s">
        <v>43</v>
      </c>
      <c r="F67" s="28" t="s">
        <v>18</v>
      </c>
      <c r="G67" s="28" t="s">
        <v>15</v>
      </c>
      <c r="H67" s="18" t="s">
        <v>51</v>
      </c>
      <c r="I67" s="18" t="s">
        <v>24</v>
      </c>
      <c r="J67" s="61">
        <v>43400</v>
      </c>
    </row>
    <row r="68" spans="1:10" s="16" customFormat="1" ht="47.25">
      <c r="A68" s="59" t="s">
        <v>52</v>
      </c>
      <c r="B68" s="15">
        <v>601</v>
      </c>
      <c r="C68" s="15" t="s">
        <v>9</v>
      </c>
      <c r="D68" s="17" t="s">
        <v>46</v>
      </c>
      <c r="E68" s="17" t="s">
        <v>43</v>
      </c>
      <c r="F68" s="28" t="s">
        <v>18</v>
      </c>
      <c r="G68" s="28" t="s">
        <v>15</v>
      </c>
      <c r="H68" s="18" t="s">
        <v>53</v>
      </c>
      <c r="I68" s="18"/>
      <c r="J68" s="60">
        <f t="shared" ref="J68" si="28">J70+J69</f>
        <v>29830</v>
      </c>
    </row>
    <row r="69" spans="1:10" s="16" customFormat="1" ht="94.5">
      <c r="A69" s="59" t="s">
        <v>21</v>
      </c>
      <c r="B69" s="15">
        <v>601</v>
      </c>
      <c r="C69" s="15" t="s">
        <v>9</v>
      </c>
      <c r="D69" s="17" t="s">
        <v>46</v>
      </c>
      <c r="E69" s="17" t="s">
        <v>43</v>
      </c>
      <c r="F69" s="28" t="s">
        <v>18</v>
      </c>
      <c r="G69" s="28" t="s">
        <v>15</v>
      </c>
      <c r="H69" s="18" t="s">
        <v>53</v>
      </c>
      <c r="I69" s="18" t="s">
        <v>22</v>
      </c>
      <c r="J69" s="60">
        <v>7000</v>
      </c>
    </row>
    <row r="70" spans="1:10" s="16" customFormat="1" ht="47.25">
      <c r="A70" s="59" t="s">
        <v>23</v>
      </c>
      <c r="B70" s="15">
        <v>601</v>
      </c>
      <c r="C70" s="15" t="s">
        <v>9</v>
      </c>
      <c r="D70" s="17" t="s">
        <v>46</v>
      </c>
      <c r="E70" s="17" t="s">
        <v>43</v>
      </c>
      <c r="F70" s="28" t="s">
        <v>18</v>
      </c>
      <c r="G70" s="28" t="s">
        <v>15</v>
      </c>
      <c r="H70" s="18" t="s">
        <v>53</v>
      </c>
      <c r="I70" s="18" t="s">
        <v>24</v>
      </c>
      <c r="J70" s="60">
        <v>22830</v>
      </c>
    </row>
    <row r="71" spans="1:10" s="21" customFormat="1" ht="31.5">
      <c r="A71" s="59" t="s">
        <v>54</v>
      </c>
      <c r="B71" s="15">
        <v>601</v>
      </c>
      <c r="C71" s="15" t="s">
        <v>9</v>
      </c>
      <c r="D71" s="17" t="s">
        <v>46</v>
      </c>
      <c r="E71" s="17" t="s">
        <v>43</v>
      </c>
      <c r="F71" s="28" t="s">
        <v>18</v>
      </c>
      <c r="G71" s="28" t="s">
        <v>15</v>
      </c>
      <c r="H71" s="18" t="s">
        <v>55</v>
      </c>
      <c r="I71" s="18"/>
      <c r="J71" s="60">
        <f t="shared" ref="J71" si="29">SUM(J72:J73)</f>
        <v>829090</v>
      </c>
    </row>
    <row r="72" spans="1:10" s="21" customFormat="1" ht="94.5">
      <c r="A72" s="59" t="s">
        <v>21</v>
      </c>
      <c r="B72" s="15">
        <v>601</v>
      </c>
      <c r="C72" s="15" t="s">
        <v>9</v>
      </c>
      <c r="D72" s="17" t="s">
        <v>46</v>
      </c>
      <c r="E72" s="17" t="s">
        <v>43</v>
      </c>
      <c r="F72" s="28" t="s">
        <v>18</v>
      </c>
      <c r="G72" s="28" t="s">
        <v>15</v>
      </c>
      <c r="H72" s="18" t="s">
        <v>55</v>
      </c>
      <c r="I72" s="18" t="s">
        <v>22</v>
      </c>
      <c r="J72" s="60">
        <v>698190</v>
      </c>
    </row>
    <row r="73" spans="1:10" s="21" customFormat="1" ht="47.25">
      <c r="A73" s="59" t="s">
        <v>23</v>
      </c>
      <c r="B73" s="15">
        <v>601</v>
      </c>
      <c r="C73" s="15" t="s">
        <v>9</v>
      </c>
      <c r="D73" s="17" t="s">
        <v>46</v>
      </c>
      <c r="E73" s="17" t="s">
        <v>43</v>
      </c>
      <c r="F73" s="28" t="s">
        <v>18</v>
      </c>
      <c r="G73" s="28" t="s">
        <v>15</v>
      </c>
      <c r="H73" s="18" t="s">
        <v>55</v>
      </c>
      <c r="I73" s="18" t="s">
        <v>24</v>
      </c>
      <c r="J73" s="60">
        <v>130900</v>
      </c>
    </row>
    <row r="74" spans="1:10" s="21" customFormat="1" ht="15.75">
      <c r="A74" s="59" t="s">
        <v>56</v>
      </c>
      <c r="B74" s="15">
        <v>601</v>
      </c>
      <c r="C74" s="15" t="s">
        <v>9</v>
      </c>
      <c r="D74" s="17" t="s">
        <v>57</v>
      </c>
      <c r="E74" s="17"/>
      <c r="F74" s="28"/>
      <c r="G74" s="28"/>
      <c r="H74" s="18"/>
      <c r="I74" s="18"/>
      <c r="J74" s="60">
        <f t="shared" ref="J74:J77" si="30">J75</f>
        <v>23190</v>
      </c>
    </row>
    <row r="75" spans="1:10" s="21" customFormat="1" ht="47.25">
      <c r="A75" s="59" t="s">
        <v>42</v>
      </c>
      <c r="B75" s="15">
        <v>601</v>
      </c>
      <c r="C75" s="15" t="s">
        <v>9</v>
      </c>
      <c r="D75" s="17" t="s">
        <v>57</v>
      </c>
      <c r="E75" s="17" t="s">
        <v>43</v>
      </c>
      <c r="F75" s="28" t="s">
        <v>14</v>
      </c>
      <c r="G75" s="28" t="s">
        <v>15</v>
      </c>
      <c r="H75" s="18" t="s">
        <v>16</v>
      </c>
      <c r="I75" s="18"/>
      <c r="J75" s="60">
        <f t="shared" si="30"/>
        <v>23190</v>
      </c>
    </row>
    <row r="76" spans="1:10" s="21" customFormat="1" ht="63">
      <c r="A76" s="59" t="s">
        <v>47</v>
      </c>
      <c r="B76" s="15">
        <v>601</v>
      </c>
      <c r="C76" s="15" t="s">
        <v>9</v>
      </c>
      <c r="D76" s="17" t="s">
        <v>57</v>
      </c>
      <c r="E76" s="17" t="s">
        <v>43</v>
      </c>
      <c r="F76" s="28" t="s">
        <v>18</v>
      </c>
      <c r="G76" s="28" t="s">
        <v>15</v>
      </c>
      <c r="H76" s="18" t="s">
        <v>16</v>
      </c>
      <c r="I76" s="18"/>
      <c r="J76" s="60">
        <f t="shared" si="30"/>
        <v>23190</v>
      </c>
    </row>
    <row r="77" spans="1:10" s="21" customFormat="1" ht="63">
      <c r="A77" s="59" t="s">
        <v>58</v>
      </c>
      <c r="B77" s="15">
        <v>601</v>
      </c>
      <c r="C77" s="15" t="s">
        <v>9</v>
      </c>
      <c r="D77" s="17" t="s">
        <v>57</v>
      </c>
      <c r="E77" s="17" t="s">
        <v>43</v>
      </c>
      <c r="F77" s="28" t="s">
        <v>18</v>
      </c>
      <c r="G77" s="28" t="s">
        <v>15</v>
      </c>
      <c r="H77" s="18" t="s">
        <v>59</v>
      </c>
      <c r="I77" s="18"/>
      <c r="J77" s="60">
        <f t="shared" si="30"/>
        <v>23190</v>
      </c>
    </row>
    <row r="78" spans="1:10" s="21" customFormat="1" ht="47.25">
      <c r="A78" s="59" t="s">
        <v>23</v>
      </c>
      <c r="B78" s="15">
        <v>601</v>
      </c>
      <c r="C78" s="15" t="s">
        <v>9</v>
      </c>
      <c r="D78" s="17" t="s">
        <v>57</v>
      </c>
      <c r="E78" s="17" t="s">
        <v>43</v>
      </c>
      <c r="F78" s="28" t="s">
        <v>18</v>
      </c>
      <c r="G78" s="28" t="s">
        <v>15</v>
      </c>
      <c r="H78" s="18" t="s">
        <v>59</v>
      </c>
      <c r="I78" s="18" t="s">
        <v>24</v>
      </c>
      <c r="J78" s="60">
        <v>23190</v>
      </c>
    </row>
    <row r="79" spans="1:10" s="21" customFormat="1" ht="15.75">
      <c r="A79" s="59" t="s">
        <v>32</v>
      </c>
      <c r="B79" s="15">
        <v>601</v>
      </c>
      <c r="C79" s="15" t="s">
        <v>9</v>
      </c>
      <c r="D79" s="17" t="s">
        <v>33</v>
      </c>
      <c r="E79" s="17"/>
      <c r="F79" s="28"/>
      <c r="G79" s="28"/>
      <c r="H79" s="18"/>
      <c r="I79" s="18"/>
      <c r="J79" s="60">
        <f>SUM(J80,J85,J90,J104,J124)</f>
        <v>67276266</v>
      </c>
    </row>
    <row r="80" spans="1:10" s="21" customFormat="1" ht="63">
      <c r="A80" s="59" t="s">
        <v>60</v>
      </c>
      <c r="B80" s="15">
        <v>601</v>
      </c>
      <c r="C80" s="15" t="s">
        <v>9</v>
      </c>
      <c r="D80" s="17" t="s">
        <v>33</v>
      </c>
      <c r="E80" s="17" t="s">
        <v>61</v>
      </c>
      <c r="F80" s="28" t="s">
        <v>14</v>
      </c>
      <c r="G80" s="28" t="s">
        <v>15</v>
      </c>
      <c r="H80" s="18" t="s">
        <v>16</v>
      </c>
      <c r="I80" s="18"/>
      <c r="J80" s="60">
        <f t="shared" ref="J80:J83" si="31">J81</f>
        <v>10000</v>
      </c>
    </row>
    <row r="81" spans="1:10" s="21" customFormat="1" ht="47.25">
      <c r="A81" s="59" t="s">
        <v>62</v>
      </c>
      <c r="B81" s="15">
        <v>601</v>
      </c>
      <c r="C81" s="15" t="s">
        <v>9</v>
      </c>
      <c r="D81" s="17" t="s">
        <v>33</v>
      </c>
      <c r="E81" s="17" t="s">
        <v>61</v>
      </c>
      <c r="F81" s="28" t="s">
        <v>3</v>
      </c>
      <c r="G81" s="28" t="s">
        <v>15</v>
      </c>
      <c r="H81" s="18" t="s">
        <v>16</v>
      </c>
      <c r="I81" s="18"/>
      <c r="J81" s="60">
        <f t="shared" si="31"/>
        <v>10000</v>
      </c>
    </row>
    <row r="82" spans="1:10" s="21" customFormat="1" ht="47.25">
      <c r="A82" s="59" t="s">
        <v>63</v>
      </c>
      <c r="B82" s="15">
        <v>601</v>
      </c>
      <c r="C82" s="15" t="s">
        <v>9</v>
      </c>
      <c r="D82" s="17" t="s">
        <v>33</v>
      </c>
      <c r="E82" s="17" t="s">
        <v>61</v>
      </c>
      <c r="F82" s="28" t="s">
        <v>3</v>
      </c>
      <c r="G82" s="28" t="s">
        <v>9</v>
      </c>
      <c r="H82" s="18" t="s">
        <v>16</v>
      </c>
      <c r="I82" s="18"/>
      <c r="J82" s="60">
        <f t="shared" si="31"/>
        <v>10000</v>
      </c>
    </row>
    <row r="83" spans="1:10" s="21" customFormat="1" ht="47.25">
      <c r="A83" s="59" t="s">
        <v>64</v>
      </c>
      <c r="B83" s="15">
        <v>601</v>
      </c>
      <c r="C83" s="15" t="s">
        <v>9</v>
      </c>
      <c r="D83" s="17" t="s">
        <v>33</v>
      </c>
      <c r="E83" s="17" t="s">
        <v>61</v>
      </c>
      <c r="F83" s="28" t="s">
        <v>3</v>
      </c>
      <c r="G83" s="28" t="s">
        <v>9</v>
      </c>
      <c r="H83" s="18" t="s">
        <v>65</v>
      </c>
      <c r="I83" s="18"/>
      <c r="J83" s="60">
        <f t="shared" si="31"/>
        <v>10000</v>
      </c>
    </row>
    <row r="84" spans="1:10" s="21" customFormat="1" ht="47.25">
      <c r="A84" s="59" t="s">
        <v>23</v>
      </c>
      <c r="B84" s="15">
        <v>601</v>
      </c>
      <c r="C84" s="15" t="s">
        <v>9</v>
      </c>
      <c r="D84" s="17" t="s">
        <v>33</v>
      </c>
      <c r="E84" s="17" t="s">
        <v>61</v>
      </c>
      <c r="F84" s="28" t="s">
        <v>3</v>
      </c>
      <c r="G84" s="28" t="s">
        <v>9</v>
      </c>
      <c r="H84" s="18" t="s">
        <v>65</v>
      </c>
      <c r="I84" s="18" t="s">
        <v>24</v>
      </c>
      <c r="J84" s="60">
        <v>10000</v>
      </c>
    </row>
    <row r="85" spans="1:10" s="21" customFormat="1" ht="78.75">
      <c r="A85" s="59" t="s">
        <v>66</v>
      </c>
      <c r="B85" s="15">
        <v>601</v>
      </c>
      <c r="C85" s="15" t="s">
        <v>9</v>
      </c>
      <c r="D85" s="17" t="s">
        <v>33</v>
      </c>
      <c r="E85" s="17" t="s">
        <v>67</v>
      </c>
      <c r="F85" s="28" t="s">
        <v>14</v>
      </c>
      <c r="G85" s="28" t="s">
        <v>15</v>
      </c>
      <c r="H85" s="18" t="s">
        <v>16</v>
      </c>
      <c r="I85" s="18"/>
      <c r="J85" s="60">
        <f t="shared" ref="J85:J88" si="32">J86</f>
        <v>10000</v>
      </c>
    </row>
    <row r="86" spans="1:10" s="21" customFormat="1" ht="63">
      <c r="A86" s="59" t="s">
        <v>68</v>
      </c>
      <c r="B86" s="15">
        <v>601</v>
      </c>
      <c r="C86" s="15" t="s">
        <v>9</v>
      </c>
      <c r="D86" s="17" t="s">
        <v>33</v>
      </c>
      <c r="E86" s="17" t="s">
        <v>67</v>
      </c>
      <c r="F86" s="28" t="s">
        <v>18</v>
      </c>
      <c r="G86" s="28" t="s">
        <v>15</v>
      </c>
      <c r="H86" s="18" t="s">
        <v>16</v>
      </c>
      <c r="I86" s="18"/>
      <c r="J86" s="60">
        <f t="shared" si="32"/>
        <v>10000</v>
      </c>
    </row>
    <row r="87" spans="1:10" s="21" customFormat="1" ht="47.25">
      <c r="A87" s="59" t="s">
        <v>69</v>
      </c>
      <c r="B87" s="15">
        <v>601</v>
      </c>
      <c r="C87" s="15" t="s">
        <v>9</v>
      </c>
      <c r="D87" s="17" t="s">
        <v>33</v>
      </c>
      <c r="E87" s="17" t="s">
        <v>67</v>
      </c>
      <c r="F87" s="28" t="s">
        <v>18</v>
      </c>
      <c r="G87" s="28" t="s">
        <v>9</v>
      </c>
      <c r="H87" s="18" t="s">
        <v>16</v>
      </c>
      <c r="I87" s="18"/>
      <c r="J87" s="60">
        <f t="shared" si="32"/>
        <v>10000</v>
      </c>
    </row>
    <row r="88" spans="1:10" s="21" customFormat="1" ht="63">
      <c r="A88" s="59" t="s">
        <v>70</v>
      </c>
      <c r="B88" s="15">
        <v>601</v>
      </c>
      <c r="C88" s="15" t="s">
        <v>9</v>
      </c>
      <c r="D88" s="17" t="s">
        <v>33</v>
      </c>
      <c r="E88" s="17" t="s">
        <v>67</v>
      </c>
      <c r="F88" s="28" t="s">
        <v>18</v>
      </c>
      <c r="G88" s="28" t="s">
        <v>9</v>
      </c>
      <c r="H88" s="18" t="s">
        <v>71</v>
      </c>
      <c r="I88" s="18"/>
      <c r="J88" s="60">
        <f t="shared" si="32"/>
        <v>10000</v>
      </c>
    </row>
    <row r="89" spans="1:10" s="21" customFormat="1" ht="47.25">
      <c r="A89" s="59" t="s">
        <v>23</v>
      </c>
      <c r="B89" s="15">
        <v>601</v>
      </c>
      <c r="C89" s="15" t="s">
        <v>9</v>
      </c>
      <c r="D89" s="17" t="s">
        <v>33</v>
      </c>
      <c r="E89" s="17" t="s">
        <v>67</v>
      </c>
      <c r="F89" s="28" t="s">
        <v>18</v>
      </c>
      <c r="G89" s="28" t="s">
        <v>9</v>
      </c>
      <c r="H89" s="18" t="s">
        <v>71</v>
      </c>
      <c r="I89" s="18" t="s">
        <v>24</v>
      </c>
      <c r="J89" s="60">
        <v>10000</v>
      </c>
    </row>
    <row r="90" spans="1:10" s="21" customFormat="1" ht="78.75">
      <c r="A90" s="59" t="s">
        <v>72</v>
      </c>
      <c r="B90" s="15">
        <v>601</v>
      </c>
      <c r="C90" s="15" t="s">
        <v>9</v>
      </c>
      <c r="D90" s="17" t="s">
        <v>33</v>
      </c>
      <c r="E90" s="17" t="s">
        <v>73</v>
      </c>
      <c r="F90" s="28" t="s">
        <v>14</v>
      </c>
      <c r="G90" s="28" t="s">
        <v>15</v>
      </c>
      <c r="H90" s="18" t="s">
        <v>16</v>
      </c>
      <c r="I90" s="18"/>
      <c r="J90" s="60">
        <f t="shared" ref="J90" si="33">SUM(J91,J98)</f>
        <v>145000</v>
      </c>
    </row>
    <row r="91" spans="1:10" s="21" customFormat="1" ht="47.25">
      <c r="A91" s="59" t="s">
        <v>74</v>
      </c>
      <c r="B91" s="15">
        <v>601</v>
      </c>
      <c r="C91" s="15" t="s">
        <v>9</v>
      </c>
      <c r="D91" s="17" t="s">
        <v>33</v>
      </c>
      <c r="E91" s="17" t="s">
        <v>73</v>
      </c>
      <c r="F91" s="28" t="s">
        <v>3</v>
      </c>
      <c r="G91" s="28" t="s">
        <v>15</v>
      </c>
      <c r="H91" s="18" t="s">
        <v>16</v>
      </c>
      <c r="I91" s="18"/>
      <c r="J91" s="60">
        <f t="shared" ref="J91" si="34">SUM(J92,J95)</f>
        <v>20000</v>
      </c>
    </row>
    <row r="92" spans="1:10" s="21" customFormat="1" ht="63">
      <c r="A92" s="59" t="s">
        <v>75</v>
      </c>
      <c r="B92" s="15">
        <v>601</v>
      </c>
      <c r="C92" s="15" t="s">
        <v>9</v>
      </c>
      <c r="D92" s="17" t="s">
        <v>33</v>
      </c>
      <c r="E92" s="17" t="s">
        <v>73</v>
      </c>
      <c r="F92" s="28" t="s">
        <v>3</v>
      </c>
      <c r="G92" s="28" t="s">
        <v>9</v>
      </c>
      <c r="H92" s="18" t="s">
        <v>16</v>
      </c>
      <c r="I92" s="18"/>
      <c r="J92" s="60">
        <f t="shared" ref="J92" si="35">SUM(J93)</f>
        <v>10000</v>
      </c>
    </row>
    <row r="93" spans="1:10" s="21" customFormat="1" ht="47.25">
      <c r="A93" s="59" t="s">
        <v>76</v>
      </c>
      <c r="B93" s="15">
        <v>601</v>
      </c>
      <c r="C93" s="15" t="s">
        <v>9</v>
      </c>
      <c r="D93" s="17" t="s">
        <v>33</v>
      </c>
      <c r="E93" s="17" t="s">
        <v>73</v>
      </c>
      <c r="F93" s="28" t="s">
        <v>3</v>
      </c>
      <c r="G93" s="28" t="s">
        <v>9</v>
      </c>
      <c r="H93" s="18" t="s">
        <v>77</v>
      </c>
      <c r="I93" s="18"/>
      <c r="J93" s="60">
        <f t="shared" ref="J93" si="36">J94</f>
        <v>10000</v>
      </c>
    </row>
    <row r="94" spans="1:10" s="21" customFormat="1" ht="47.25">
      <c r="A94" s="59" t="s">
        <v>23</v>
      </c>
      <c r="B94" s="15">
        <v>601</v>
      </c>
      <c r="C94" s="15" t="s">
        <v>9</v>
      </c>
      <c r="D94" s="17" t="s">
        <v>33</v>
      </c>
      <c r="E94" s="17" t="s">
        <v>73</v>
      </c>
      <c r="F94" s="28" t="s">
        <v>3</v>
      </c>
      <c r="G94" s="28" t="s">
        <v>9</v>
      </c>
      <c r="H94" s="18" t="s">
        <v>77</v>
      </c>
      <c r="I94" s="18" t="s">
        <v>24</v>
      </c>
      <c r="J94" s="60">
        <v>10000</v>
      </c>
    </row>
    <row r="95" spans="1:10" s="21" customFormat="1" ht="47.25">
      <c r="A95" s="59" t="s">
        <v>78</v>
      </c>
      <c r="B95" s="15">
        <v>601</v>
      </c>
      <c r="C95" s="15" t="s">
        <v>9</v>
      </c>
      <c r="D95" s="17" t="s">
        <v>33</v>
      </c>
      <c r="E95" s="17" t="s">
        <v>73</v>
      </c>
      <c r="F95" s="28" t="s">
        <v>3</v>
      </c>
      <c r="G95" s="28" t="s">
        <v>41</v>
      </c>
      <c r="H95" s="18" t="s">
        <v>16</v>
      </c>
      <c r="I95" s="18"/>
      <c r="J95" s="60">
        <f t="shared" ref="J95:J96" si="37">J96</f>
        <v>10000</v>
      </c>
    </row>
    <row r="96" spans="1:10" s="21" customFormat="1" ht="31.5">
      <c r="A96" s="59" t="s">
        <v>79</v>
      </c>
      <c r="B96" s="15">
        <v>601</v>
      </c>
      <c r="C96" s="15" t="s">
        <v>9</v>
      </c>
      <c r="D96" s="17" t="s">
        <v>33</v>
      </c>
      <c r="E96" s="17" t="s">
        <v>73</v>
      </c>
      <c r="F96" s="28" t="s">
        <v>3</v>
      </c>
      <c r="G96" s="28" t="s">
        <v>41</v>
      </c>
      <c r="H96" s="18" t="s">
        <v>80</v>
      </c>
      <c r="I96" s="18"/>
      <c r="J96" s="60">
        <f t="shared" si="37"/>
        <v>10000</v>
      </c>
    </row>
    <row r="97" spans="1:10" s="21" customFormat="1" ht="47.25">
      <c r="A97" s="59" t="s">
        <v>23</v>
      </c>
      <c r="B97" s="15">
        <v>601</v>
      </c>
      <c r="C97" s="15" t="s">
        <v>9</v>
      </c>
      <c r="D97" s="17" t="s">
        <v>33</v>
      </c>
      <c r="E97" s="17" t="s">
        <v>73</v>
      </c>
      <c r="F97" s="28" t="s">
        <v>3</v>
      </c>
      <c r="G97" s="28" t="s">
        <v>41</v>
      </c>
      <c r="H97" s="18" t="s">
        <v>80</v>
      </c>
      <c r="I97" s="18" t="s">
        <v>24</v>
      </c>
      <c r="J97" s="60">
        <v>10000</v>
      </c>
    </row>
    <row r="98" spans="1:10" s="21" customFormat="1" ht="94.5">
      <c r="A98" s="59" t="s">
        <v>81</v>
      </c>
      <c r="B98" s="15">
        <v>601</v>
      </c>
      <c r="C98" s="15" t="s">
        <v>9</v>
      </c>
      <c r="D98" s="17" t="s">
        <v>33</v>
      </c>
      <c r="E98" s="17" t="s">
        <v>73</v>
      </c>
      <c r="F98" s="28" t="s">
        <v>82</v>
      </c>
      <c r="G98" s="28" t="s">
        <v>15</v>
      </c>
      <c r="H98" s="18" t="s">
        <v>16</v>
      </c>
      <c r="I98" s="18"/>
      <c r="J98" s="60">
        <f t="shared" ref="J98:J100" si="38">J99</f>
        <v>125000</v>
      </c>
    </row>
    <row r="99" spans="1:10" s="21" customFormat="1" ht="47.25">
      <c r="A99" s="59" t="s">
        <v>83</v>
      </c>
      <c r="B99" s="15">
        <v>601</v>
      </c>
      <c r="C99" s="15" t="s">
        <v>9</v>
      </c>
      <c r="D99" s="17" t="s">
        <v>33</v>
      </c>
      <c r="E99" s="17" t="s">
        <v>73</v>
      </c>
      <c r="F99" s="28" t="s">
        <v>82</v>
      </c>
      <c r="G99" s="28" t="s">
        <v>9</v>
      </c>
      <c r="H99" s="18" t="s">
        <v>16</v>
      </c>
      <c r="I99" s="18"/>
      <c r="J99" s="60">
        <f>J100+J102</f>
        <v>125000</v>
      </c>
    </row>
    <row r="100" spans="1:10" s="21" customFormat="1" ht="31.5">
      <c r="A100" s="59" t="s">
        <v>84</v>
      </c>
      <c r="B100" s="15">
        <v>601</v>
      </c>
      <c r="C100" s="15" t="s">
        <v>9</v>
      </c>
      <c r="D100" s="17" t="s">
        <v>33</v>
      </c>
      <c r="E100" s="17" t="s">
        <v>73</v>
      </c>
      <c r="F100" s="28" t="s">
        <v>82</v>
      </c>
      <c r="G100" s="28" t="s">
        <v>9</v>
      </c>
      <c r="H100" s="18" t="s">
        <v>85</v>
      </c>
      <c r="I100" s="18"/>
      <c r="J100" s="60">
        <f t="shared" si="38"/>
        <v>20000</v>
      </c>
    </row>
    <row r="101" spans="1:10" s="21" customFormat="1" ht="47.25">
      <c r="A101" s="59" t="s">
        <v>23</v>
      </c>
      <c r="B101" s="15">
        <v>601</v>
      </c>
      <c r="C101" s="15" t="s">
        <v>9</v>
      </c>
      <c r="D101" s="17" t="s">
        <v>33</v>
      </c>
      <c r="E101" s="17" t="s">
        <v>73</v>
      </c>
      <c r="F101" s="28" t="s">
        <v>82</v>
      </c>
      <c r="G101" s="28" t="s">
        <v>9</v>
      </c>
      <c r="H101" s="18" t="s">
        <v>85</v>
      </c>
      <c r="I101" s="18" t="s">
        <v>24</v>
      </c>
      <c r="J101" s="60">
        <v>20000</v>
      </c>
    </row>
    <row r="102" spans="1:10" s="21" customFormat="1" ht="63">
      <c r="A102" s="59" t="s">
        <v>86</v>
      </c>
      <c r="B102" s="15">
        <v>601</v>
      </c>
      <c r="C102" s="15" t="s">
        <v>9</v>
      </c>
      <c r="D102" s="17" t="s">
        <v>33</v>
      </c>
      <c r="E102" s="17" t="s">
        <v>73</v>
      </c>
      <c r="F102" s="28" t="s">
        <v>82</v>
      </c>
      <c r="G102" s="28" t="s">
        <v>9</v>
      </c>
      <c r="H102" s="18" t="s">
        <v>87</v>
      </c>
      <c r="I102" s="18"/>
      <c r="J102" s="60">
        <f t="shared" ref="J102" si="39">J103</f>
        <v>105000</v>
      </c>
    </row>
    <row r="103" spans="1:10" s="21" customFormat="1" ht="47.25">
      <c r="A103" s="59" t="s">
        <v>23</v>
      </c>
      <c r="B103" s="15">
        <v>601</v>
      </c>
      <c r="C103" s="15" t="s">
        <v>9</v>
      </c>
      <c r="D103" s="17" t="s">
        <v>33</v>
      </c>
      <c r="E103" s="17" t="s">
        <v>73</v>
      </c>
      <c r="F103" s="28" t="s">
        <v>82</v>
      </c>
      <c r="G103" s="28" t="s">
        <v>9</v>
      </c>
      <c r="H103" s="18" t="s">
        <v>87</v>
      </c>
      <c r="I103" s="18" t="s">
        <v>24</v>
      </c>
      <c r="J103" s="60">
        <f>100000+5000</f>
        <v>105000</v>
      </c>
    </row>
    <row r="104" spans="1:10" s="21" customFormat="1" ht="78.75">
      <c r="A104" s="59" t="s">
        <v>88</v>
      </c>
      <c r="B104" s="15">
        <v>601</v>
      </c>
      <c r="C104" s="15" t="s">
        <v>9</v>
      </c>
      <c r="D104" s="17" t="s">
        <v>33</v>
      </c>
      <c r="E104" s="17" t="s">
        <v>89</v>
      </c>
      <c r="F104" s="28" t="s">
        <v>14</v>
      </c>
      <c r="G104" s="28" t="s">
        <v>15</v>
      </c>
      <c r="H104" s="18" t="s">
        <v>16</v>
      </c>
      <c r="I104" s="18"/>
      <c r="J104" s="60">
        <f t="shared" ref="J104" si="40">SUM(J105,J109,J116,J120)</f>
        <v>13583756</v>
      </c>
    </row>
    <row r="105" spans="1:10" s="21" customFormat="1" ht="47.25">
      <c r="A105" s="59" t="s">
        <v>90</v>
      </c>
      <c r="B105" s="15">
        <v>601</v>
      </c>
      <c r="C105" s="15" t="s">
        <v>9</v>
      </c>
      <c r="D105" s="17" t="s">
        <v>33</v>
      </c>
      <c r="E105" s="17" t="s">
        <v>89</v>
      </c>
      <c r="F105" s="28" t="s">
        <v>18</v>
      </c>
      <c r="G105" s="28" t="s">
        <v>15</v>
      </c>
      <c r="H105" s="18" t="s">
        <v>16</v>
      </c>
      <c r="I105" s="18"/>
      <c r="J105" s="60">
        <f t="shared" ref="J105:J106" si="41">J106</f>
        <v>71000</v>
      </c>
    </row>
    <row r="106" spans="1:10" s="21" customFormat="1" ht="94.5">
      <c r="A106" s="59" t="s">
        <v>91</v>
      </c>
      <c r="B106" s="15">
        <v>601</v>
      </c>
      <c r="C106" s="15" t="s">
        <v>9</v>
      </c>
      <c r="D106" s="17" t="s">
        <v>33</v>
      </c>
      <c r="E106" s="17" t="s">
        <v>89</v>
      </c>
      <c r="F106" s="28" t="s">
        <v>18</v>
      </c>
      <c r="G106" s="28" t="s">
        <v>9</v>
      </c>
      <c r="H106" s="18" t="s">
        <v>16</v>
      </c>
      <c r="I106" s="18"/>
      <c r="J106" s="60">
        <f t="shared" si="41"/>
        <v>71000</v>
      </c>
    </row>
    <row r="107" spans="1:10" s="21" customFormat="1" ht="31.5">
      <c r="A107" s="59" t="s">
        <v>92</v>
      </c>
      <c r="B107" s="15">
        <v>601</v>
      </c>
      <c r="C107" s="15" t="s">
        <v>9</v>
      </c>
      <c r="D107" s="17" t="s">
        <v>33</v>
      </c>
      <c r="E107" s="17" t="s">
        <v>89</v>
      </c>
      <c r="F107" s="28" t="s">
        <v>18</v>
      </c>
      <c r="G107" s="28" t="s">
        <v>9</v>
      </c>
      <c r="H107" s="18" t="s">
        <v>93</v>
      </c>
      <c r="I107" s="18"/>
      <c r="J107" s="60">
        <f t="shared" ref="J107" si="42">SUM(J108:J108)</f>
        <v>71000</v>
      </c>
    </row>
    <row r="108" spans="1:10" s="21" customFormat="1" ht="15.75">
      <c r="A108" s="59" t="s">
        <v>25</v>
      </c>
      <c r="B108" s="15">
        <v>601</v>
      </c>
      <c r="C108" s="15" t="s">
        <v>9</v>
      </c>
      <c r="D108" s="17" t="s">
        <v>33</v>
      </c>
      <c r="E108" s="17" t="s">
        <v>89</v>
      </c>
      <c r="F108" s="28" t="s">
        <v>18</v>
      </c>
      <c r="G108" s="28" t="s">
        <v>9</v>
      </c>
      <c r="H108" s="18" t="s">
        <v>93</v>
      </c>
      <c r="I108" s="18" t="s">
        <v>26</v>
      </c>
      <c r="J108" s="60">
        <v>71000</v>
      </c>
    </row>
    <row r="109" spans="1:10" s="21" customFormat="1" ht="63">
      <c r="A109" s="59" t="s">
        <v>94</v>
      </c>
      <c r="B109" s="15">
        <v>601</v>
      </c>
      <c r="C109" s="15" t="s">
        <v>9</v>
      </c>
      <c r="D109" s="17" t="s">
        <v>33</v>
      </c>
      <c r="E109" s="17" t="s">
        <v>89</v>
      </c>
      <c r="F109" s="28" t="s">
        <v>3</v>
      </c>
      <c r="G109" s="28" t="s">
        <v>15</v>
      </c>
      <c r="H109" s="18" t="s">
        <v>16</v>
      </c>
      <c r="I109" s="18"/>
      <c r="J109" s="60">
        <f t="shared" ref="J109" si="43">SUM(J110,J113)</f>
        <v>10697756</v>
      </c>
    </row>
    <row r="110" spans="1:10" s="21" customFormat="1" ht="63">
      <c r="A110" s="59" t="s">
        <v>95</v>
      </c>
      <c r="B110" s="15">
        <v>601</v>
      </c>
      <c r="C110" s="15" t="s">
        <v>9</v>
      </c>
      <c r="D110" s="17" t="s">
        <v>33</v>
      </c>
      <c r="E110" s="17" t="s">
        <v>89</v>
      </c>
      <c r="F110" s="28" t="s">
        <v>3</v>
      </c>
      <c r="G110" s="28" t="s">
        <v>9</v>
      </c>
      <c r="H110" s="18" t="s">
        <v>16</v>
      </c>
      <c r="I110" s="18"/>
      <c r="J110" s="60">
        <f t="shared" ref="J110" si="44">J111</f>
        <v>10197756</v>
      </c>
    </row>
    <row r="111" spans="1:10" s="21" customFormat="1" ht="94.5">
      <c r="A111" s="59" t="s">
        <v>96</v>
      </c>
      <c r="B111" s="15">
        <v>601</v>
      </c>
      <c r="C111" s="15" t="s">
        <v>9</v>
      </c>
      <c r="D111" s="17" t="s">
        <v>33</v>
      </c>
      <c r="E111" s="17" t="s">
        <v>89</v>
      </c>
      <c r="F111" s="28" t="s">
        <v>3</v>
      </c>
      <c r="G111" s="28" t="s">
        <v>9</v>
      </c>
      <c r="H111" s="18" t="s">
        <v>97</v>
      </c>
      <c r="I111" s="18"/>
      <c r="J111" s="60">
        <f t="shared" ref="J111" si="45">SUM(J112:J112)</f>
        <v>10197756</v>
      </c>
    </row>
    <row r="112" spans="1:10" s="21" customFormat="1" ht="47.25">
      <c r="A112" s="59" t="s">
        <v>98</v>
      </c>
      <c r="B112" s="15">
        <v>601</v>
      </c>
      <c r="C112" s="15" t="s">
        <v>9</v>
      </c>
      <c r="D112" s="17" t="s">
        <v>33</v>
      </c>
      <c r="E112" s="17" t="s">
        <v>89</v>
      </c>
      <c r="F112" s="28" t="s">
        <v>3</v>
      </c>
      <c r="G112" s="28" t="s">
        <v>9</v>
      </c>
      <c r="H112" s="18" t="s">
        <v>97</v>
      </c>
      <c r="I112" s="18" t="s">
        <v>7</v>
      </c>
      <c r="J112" s="60">
        <v>10197756</v>
      </c>
    </row>
    <row r="113" spans="1:10" s="21" customFormat="1" ht="15.75">
      <c r="A113" s="59" t="s">
        <v>99</v>
      </c>
      <c r="B113" s="15" t="s">
        <v>39</v>
      </c>
      <c r="C113" s="15" t="s">
        <v>9</v>
      </c>
      <c r="D113" s="17" t="s">
        <v>33</v>
      </c>
      <c r="E113" s="17" t="s">
        <v>89</v>
      </c>
      <c r="F113" s="28" t="s">
        <v>3</v>
      </c>
      <c r="G113" s="28" t="s">
        <v>41</v>
      </c>
      <c r="H113" s="18" t="s">
        <v>16</v>
      </c>
      <c r="I113" s="18"/>
      <c r="J113" s="60">
        <f t="shared" ref="J113:J114" si="46">J114</f>
        <v>500000</v>
      </c>
    </row>
    <row r="114" spans="1:10" s="21" customFormat="1" ht="47.25">
      <c r="A114" s="59" t="s">
        <v>100</v>
      </c>
      <c r="B114" s="15" t="s">
        <v>39</v>
      </c>
      <c r="C114" s="15" t="s">
        <v>9</v>
      </c>
      <c r="D114" s="17" t="s">
        <v>33</v>
      </c>
      <c r="E114" s="17" t="s">
        <v>89</v>
      </c>
      <c r="F114" s="28" t="s">
        <v>3</v>
      </c>
      <c r="G114" s="28" t="s">
        <v>41</v>
      </c>
      <c r="H114" s="18" t="s">
        <v>101</v>
      </c>
      <c r="I114" s="18"/>
      <c r="J114" s="60">
        <f t="shared" si="46"/>
        <v>500000</v>
      </c>
    </row>
    <row r="115" spans="1:10" s="21" customFormat="1" ht="47.25">
      <c r="A115" s="59" t="s">
        <v>23</v>
      </c>
      <c r="B115" s="15" t="s">
        <v>39</v>
      </c>
      <c r="C115" s="15" t="s">
        <v>9</v>
      </c>
      <c r="D115" s="17" t="s">
        <v>33</v>
      </c>
      <c r="E115" s="17" t="s">
        <v>89</v>
      </c>
      <c r="F115" s="28" t="s">
        <v>3</v>
      </c>
      <c r="G115" s="28" t="s">
        <v>41</v>
      </c>
      <c r="H115" s="18" t="s">
        <v>101</v>
      </c>
      <c r="I115" s="18" t="s">
        <v>24</v>
      </c>
      <c r="J115" s="60">
        <v>500000</v>
      </c>
    </row>
    <row r="116" spans="1:10" s="21" customFormat="1" ht="47.25">
      <c r="A116" s="59" t="s">
        <v>102</v>
      </c>
      <c r="B116" s="15">
        <v>601</v>
      </c>
      <c r="C116" s="15" t="s">
        <v>9</v>
      </c>
      <c r="D116" s="17" t="s">
        <v>33</v>
      </c>
      <c r="E116" s="17" t="s">
        <v>89</v>
      </c>
      <c r="F116" s="28" t="s">
        <v>31</v>
      </c>
      <c r="G116" s="28" t="s">
        <v>15</v>
      </c>
      <c r="H116" s="18" t="s">
        <v>16</v>
      </c>
      <c r="I116" s="18"/>
      <c r="J116" s="60">
        <f t="shared" ref="J116:J118" si="47">J117</f>
        <v>2800000</v>
      </c>
    </row>
    <row r="117" spans="1:10" s="21" customFormat="1" ht="63">
      <c r="A117" s="59" t="s">
        <v>103</v>
      </c>
      <c r="B117" s="15">
        <v>601</v>
      </c>
      <c r="C117" s="15" t="s">
        <v>9</v>
      </c>
      <c r="D117" s="17" t="s">
        <v>33</v>
      </c>
      <c r="E117" s="17" t="s">
        <v>89</v>
      </c>
      <c r="F117" s="28" t="s">
        <v>31</v>
      </c>
      <c r="G117" s="28" t="s">
        <v>41</v>
      </c>
      <c r="H117" s="18" t="s">
        <v>16</v>
      </c>
      <c r="I117" s="18"/>
      <c r="J117" s="60">
        <f t="shared" si="47"/>
        <v>2800000</v>
      </c>
    </row>
    <row r="118" spans="1:10" s="21" customFormat="1" ht="63">
      <c r="A118" s="59" t="s">
        <v>104</v>
      </c>
      <c r="B118" s="15">
        <v>601</v>
      </c>
      <c r="C118" s="15" t="s">
        <v>9</v>
      </c>
      <c r="D118" s="17" t="s">
        <v>33</v>
      </c>
      <c r="E118" s="17" t="s">
        <v>89</v>
      </c>
      <c r="F118" s="28" t="s">
        <v>31</v>
      </c>
      <c r="G118" s="28" t="s">
        <v>41</v>
      </c>
      <c r="H118" s="18" t="s">
        <v>105</v>
      </c>
      <c r="I118" s="18"/>
      <c r="J118" s="60">
        <f t="shared" si="47"/>
        <v>2800000</v>
      </c>
    </row>
    <row r="119" spans="1:10" s="21" customFormat="1" ht="47.25">
      <c r="A119" s="59" t="s">
        <v>23</v>
      </c>
      <c r="B119" s="15">
        <v>601</v>
      </c>
      <c r="C119" s="15" t="s">
        <v>9</v>
      </c>
      <c r="D119" s="17" t="s">
        <v>33</v>
      </c>
      <c r="E119" s="17" t="s">
        <v>89</v>
      </c>
      <c r="F119" s="28" t="s">
        <v>31</v>
      </c>
      <c r="G119" s="28" t="s">
        <v>41</v>
      </c>
      <c r="H119" s="18" t="s">
        <v>105</v>
      </c>
      <c r="I119" s="18" t="s">
        <v>24</v>
      </c>
      <c r="J119" s="60">
        <v>2800000</v>
      </c>
    </row>
    <row r="120" spans="1:10" s="21" customFormat="1" ht="47.25">
      <c r="A120" s="59" t="s">
        <v>106</v>
      </c>
      <c r="B120" s="15">
        <v>601</v>
      </c>
      <c r="C120" s="15" t="s">
        <v>9</v>
      </c>
      <c r="D120" s="17" t="s">
        <v>33</v>
      </c>
      <c r="E120" s="17" t="s">
        <v>89</v>
      </c>
      <c r="F120" s="28" t="s">
        <v>107</v>
      </c>
      <c r="G120" s="28" t="s">
        <v>15</v>
      </c>
      <c r="H120" s="18" t="s">
        <v>16</v>
      </c>
      <c r="I120" s="18"/>
      <c r="J120" s="60">
        <f t="shared" ref="J120:J122" si="48">J121</f>
        <v>15000</v>
      </c>
    </row>
    <row r="121" spans="1:10" s="21" customFormat="1" ht="47.25">
      <c r="A121" s="59" t="s">
        <v>108</v>
      </c>
      <c r="B121" s="15">
        <v>601</v>
      </c>
      <c r="C121" s="15" t="s">
        <v>9</v>
      </c>
      <c r="D121" s="17" t="s">
        <v>33</v>
      </c>
      <c r="E121" s="17" t="s">
        <v>89</v>
      </c>
      <c r="F121" s="28" t="s">
        <v>107</v>
      </c>
      <c r="G121" s="28" t="s">
        <v>9</v>
      </c>
      <c r="H121" s="18" t="s">
        <v>16</v>
      </c>
      <c r="I121" s="18"/>
      <c r="J121" s="60">
        <f t="shared" si="48"/>
        <v>15000</v>
      </c>
    </row>
    <row r="122" spans="1:10" s="21" customFormat="1" ht="31.5">
      <c r="A122" s="59" t="s">
        <v>84</v>
      </c>
      <c r="B122" s="15">
        <v>601</v>
      </c>
      <c r="C122" s="15" t="s">
        <v>9</v>
      </c>
      <c r="D122" s="17" t="s">
        <v>33</v>
      </c>
      <c r="E122" s="17" t="s">
        <v>89</v>
      </c>
      <c r="F122" s="28" t="s">
        <v>107</v>
      </c>
      <c r="G122" s="28" t="s">
        <v>9</v>
      </c>
      <c r="H122" s="18" t="s">
        <v>85</v>
      </c>
      <c r="I122" s="18"/>
      <c r="J122" s="60">
        <f t="shared" si="48"/>
        <v>15000</v>
      </c>
    </row>
    <row r="123" spans="1:10" s="21" customFormat="1" ht="47.25">
      <c r="A123" s="59" t="s">
        <v>23</v>
      </c>
      <c r="B123" s="15">
        <v>601</v>
      </c>
      <c r="C123" s="15" t="s">
        <v>9</v>
      </c>
      <c r="D123" s="17" t="s">
        <v>33</v>
      </c>
      <c r="E123" s="17" t="s">
        <v>89</v>
      </c>
      <c r="F123" s="28" t="s">
        <v>107</v>
      </c>
      <c r="G123" s="28" t="s">
        <v>9</v>
      </c>
      <c r="H123" s="18" t="s">
        <v>85</v>
      </c>
      <c r="I123" s="18" t="s">
        <v>24</v>
      </c>
      <c r="J123" s="60">
        <v>15000</v>
      </c>
    </row>
    <row r="124" spans="1:10" s="21" customFormat="1" ht="47.25">
      <c r="A124" s="59" t="s">
        <v>42</v>
      </c>
      <c r="B124" s="15">
        <v>601</v>
      </c>
      <c r="C124" s="15" t="s">
        <v>9</v>
      </c>
      <c r="D124" s="17" t="s">
        <v>33</v>
      </c>
      <c r="E124" s="17" t="s">
        <v>43</v>
      </c>
      <c r="F124" s="28" t="s">
        <v>14</v>
      </c>
      <c r="G124" s="28" t="s">
        <v>15</v>
      </c>
      <c r="H124" s="18" t="s">
        <v>16</v>
      </c>
      <c r="I124" s="18"/>
      <c r="J124" s="60">
        <f t="shared" ref="J124" si="49">J125</f>
        <v>53527510</v>
      </c>
    </row>
    <row r="125" spans="1:10" s="21" customFormat="1" ht="63">
      <c r="A125" s="59" t="s">
        <v>47</v>
      </c>
      <c r="B125" s="15">
        <v>601</v>
      </c>
      <c r="C125" s="15" t="s">
        <v>9</v>
      </c>
      <c r="D125" s="17" t="s">
        <v>33</v>
      </c>
      <c r="E125" s="17" t="s">
        <v>43</v>
      </c>
      <c r="F125" s="28" t="s">
        <v>18</v>
      </c>
      <c r="G125" s="28" t="s">
        <v>15</v>
      </c>
      <c r="H125" s="18" t="s">
        <v>16</v>
      </c>
      <c r="I125" s="18"/>
      <c r="J125" s="60">
        <f>SUM(J132,J134,J136,J138,J126,J128)</f>
        <v>53527510</v>
      </c>
    </row>
    <row r="126" spans="1:10" s="21" customFormat="1" ht="63">
      <c r="A126" s="59" t="s">
        <v>109</v>
      </c>
      <c r="B126" s="15">
        <v>601</v>
      </c>
      <c r="C126" s="15" t="s">
        <v>9</v>
      </c>
      <c r="D126" s="17" t="s">
        <v>33</v>
      </c>
      <c r="E126" s="17" t="s">
        <v>43</v>
      </c>
      <c r="F126" s="28" t="s">
        <v>18</v>
      </c>
      <c r="G126" s="28" t="s">
        <v>15</v>
      </c>
      <c r="H126" s="18" t="s">
        <v>110</v>
      </c>
      <c r="I126" s="18"/>
      <c r="J126" s="60">
        <f t="shared" ref="J126" si="50">SUM(J127:J127)</f>
        <v>26017674</v>
      </c>
    </row>
    <row r="127" spans="1:10" s="21" customFormat="1" ht="47.25">
      <c r="A127" s="59" t="s">
        <v>98</v>
      </c>
      <c r="B127" s="15">
        <v>601</v>
      </c>
      <c r="C127" s="15" t="s">
        <v>9</v>
      </c>
      <c r="D127" s="17" t="s">
        <v>33</v>
      </c>
      <c r="E127" s="17" t="s">
        <v>43</v>
      </c>
      <c r="F127" s="28" t="s">
        <v>18</v>
      </c>
      <c r="G127" s="28" t="s">
        <v>15</v>
      </c>
      <c r="H127" s="18" t="s">
        <v>110</v>
      </c>
      <c r="I127" s="18" t="s">
        <v>7</v>
      </c>
      <c r="J127" s="60">
        <f>23525736+2491938</f>
        <v>26017674</v>
      </c>
    </row>
    <row r="128" spans="1:10" s="21" customFormat="1" ht="63">
      <c r="A128" s="59" t="s">
        <v>111</v>
      </c>
      <c r="B128" s="15" t="s">
        <v>39</v>
      </c>
      <c r="C128" s="15" t="s">
        <v>9</v>
      </c>
      <c r="D128" s="17" t="s">
        <v>33</v>
      </c>
      <c r="E128" s="17" t="s">
        <v>43</v>
      </c>
      <c r="F128" s="28" t="s">
        <v>18</v>
      </c>
      <c r="G128" s="28" t="s">
        <v>15</v>
      </c>
      <c r="H128" s="18" t="s">
        <v>112</v>
      </c>
      <c r="I128" s="18"/>
      <c r="J128" s="60">
        <f>SUM(J129:J131)</f>
        <v>25775525</v>
      </c>
    </row>
    <row r="129" spans="1:10" s="21" customFormat="1" ht="94.5">
      <c r="A129" s="59" t="s">
        <v>21</v>
      </c>
      <c r="B129" s="15" t="s">
        <v>39</v>
      </c>
      <c r="C129" s="15" t="s">
        <v>9</v>
      </c>
      <c r="D129" s="17" t="s">
        <v>33</v>
      </c>
      <c r="E129" s="17" t="s">
        <v>43</v>
      </c>
      <c r="F129" s="28" t="s">
        <v>18</v>
      </c>
      <c r="G129" s="28" t="s">
        <v>15</v>
      </c>
      <c r="H129" s="18" t="s">
        <v>112</v>
      </c>
      <c r="I129" s="18" t="s">
        <v>22</v>
      </c>
      <c r="J129" s="60">
        <v>16440146</v>
      </c>
    </row>
    <row r="130" spans="1:10" s="21" customFormat="1" ht="47.25">
      <c r="A130" s="59" t="s">
        <v>23</v>
      </c>
      <c r="B130" s="15" t="s">
        <v>39</v>
      </c>
      <c r="C130" s="15" t="s">
        <v>9</v>
      </c>
      <c r="D130" s="17" t="s">
        <v>33</v>
      </c>
      <c r="E130" s="17" t="s">
        <v>43</v>
      </c>
      <c r="F130" s="28" t="s">
        <v>18</v>
      </c>
      <c r="G130" s="28" t="s">
        <v>15</v>
      </c>
      <c r="H130" s="18" t="s">
        <v>112</v>
      </c>
      <c r="I130" s="18" t="s">
        <v>24</v>
      </c>
      <c r="J130" s="60">
        <v>9234040</v>
      </c>
    </row>
    <row r="131" spans="1:10" s="21" customFormat="1" ht="15.75">
      <c r="A131" s="59" t="s">
        <v>25</v>
      </c>
      <c r="B131" s="15" t="s">
        <v>39</v>
      </c>
      <c r="C131" s="15" t="s">
        <v>9</v>
      </c>
      <c r="D131" s="17" t="s">
        <v>33</v>
      </c>
      <c r="E131" s="17" t="s">
        <v>43</v>
      </c>
      <c r="F131" s="28" t="s">
        <v>18</v>
      </c>
      <c r="G131" s="28" t="s">
        <v>15</v>
      </c>
      <c r="H131" s="18" t="s">
        <v>112</v>
      </c>
      <c r="I131" s="18" t="s">
        <v>26</v>
      </c>
      <c r="J131" s="60">
        <v>101339</v>
      </c>
    </row>
    <row r="132" spans="1:10" s="21" customFormat="1" ht="31.5">
      <c r="A132" s="59" t="s">
        <v>113</v>
      </c>
      <c r="B132" s="15">
        <v>601</v>
      </c>
      <c r="C132" s="15" t="s">
        <v>9</v>
      </c>
      <c r="D132" s="17" t="s">
        <v>33</v>
      </c>
      <c r="E132" s="17" t="s">
        <v>43</v>
      </c>
      <c r="F132" s="28" t="s">
        <v>18</v>
      </c>
      <c r="G132" s="28" t="s">
        <v>15</v>
      </c>
      <c r="H132" s="18" t="s">
        <v>114</v>
      </c>
      <c r="I132" s="18"/>
      <c r="J132" s="60">
        <f>J133</f>
        <v>200000</v>
      </c>
    </row>
    <row r="133" spans="1:10" s="21" customFormat="1" ht="15.75">
      <c r="A133" s="59" t="s">
        <v>25</v>
      </c>
      <c r="B133" s="15">
        <v>601</v>
      </c>
      <c r="C133" s="15" t="s">
        <v>9</v>
      </c>
      <c r="D133" s="17" t="s">
        <v>33</v>
      </c>
      <c r="E133" s="17" t="s">
        <v>43</v>
      </c>
      <c r="F133" s="28" t="s">
        <v>18</v>
      </c>
      <c r="G133" s="28" t="s">
        <v>15</v>
      </c>
      <c r="H133" s="18" t="s">
        <v>114</v>
      </c>
      <c r="I133" s="18" t="s">
        <v>26</v>
      </c>
      <c r="J133" s="60">
        <v>200000</v>
      </c>
    </row>
    <row r="134" spans="1:10" s="21" customFormat="1" ht="31.5">
      <c r="A134" s="59" t="s">
        <v>115</v>
      </c>
      <c r="B134" s="15">
        <v>601</v>
      </c>
      <c r="C134" s="15" t="s">
        <v>9</v>
      </c>
      <c r="D134" s="17" t="s">
        <v>33</v>
      </c>
      <c r="E134" s="17" t="s">
        <v>43</v>
      </c>
      <c r="F134" s="28" t="s">
        <v>18</v>
      </c>
      <c r="G134" s="28" t="s">
        <v>15</v>
      </c>
      <c r="H134" s="18" t="s">
        <v>116</v>
      </c>
      <c r="I134" s="18"/>
      <c r="J134" s="60">
        <f>J135</f>
        <v>461401</v>
      </c>
    </row>
    <row r="135" spans="1:10" s="21" customFormat="1" ht="47.25">
      <c r="A135" s="59" t="s">
        <v>23</v>
      </c>
      <c r="B135" s="15">
        <v>601</v>
      </c>
      <c r="C135" s="15" t="s">
        <v>9</v>
      </c>
      <c r="D135" s="17" t="s">
        <v>33</v>
      </c>
      <c r="E135" s="17" t="s">
        <v>43</v>
      </c>
      <c r="F135" s="28" t="s">
        <v>18</v>
      </c>
      <c r="G135" s="28" t="s">
        <v>15</v>
      </c>
      <c r="H135" s="18" t="s">
        <v>116</v>
      </c>
      <c r="I135" s="18" t="s">
        <v>24</v>
      </c>
      <c r="J135" s="60">
        <v>461401</v>
      </c>
    </row>
    <row r="136" spans="1:10" s="21" customFormat="1" ht="47.25">
      <c r="A136" s="59" t="s">
        <v>117</v>
      </c>
      <c r="B136" s="15">
        <v>601</v>
      </c>
      <c r="C136" s="15" t="s">
        <v>9</v>
      </c>
      <c r="D136" s="17" t="s">
        <v>33</v>
      </c>
      <c r="E136" s="17" t="s">
        <v>43</v>
      </c>
      <c r="F136" s="28" t="s">
        <v>18</v>
      </c>
      <c r="G136" s="28" t="s">
        <v>15</v>
      </c>
      <c r="H136" s="18" t="s">
        <v>118</v>
      </c>
      <c r="I136" s="18"/>
      <c r="J136" s="60">
        <f t="shared" ref="J136" si="51">SUM(J137:J137)</f>
        <v>1069910</v>
      </c>
    </row>
    <row r="137" spans="1:10" s="21" customFormat="1" ht="94.5">
      <c r="A137" s="59" t="s">
        <v>21</v>
      </c>
      <c r="B137" s="15">
        <v>601</v>
      </c>
      <c r="C137" s="15" t="s">
        <v>9</v>
      </c>
      <c r="D137" s="17" t="s">
        <v>33</v>
      </c>
      <c r="E137" s="17" t="s">
        <v>43</v>
      </c>
      <c r="F137" s="28" t="s">
        <v>18</v>
      </c>
      <c r="G137" s="28" t="s">
        <v>15</v>
      </c>
      <c r="H137" s="18" t="s">
        <v>118</v>
      </c>
      <c r="I137" s="18" t="s">
        <v>22</v>
      </c>
      <c r="J137" s="60">
        <v>1069910</v>
      </c>
    </row>
    <row r="138" spans="1:10" s="21" customFormat="1" ht="47.25">
      <c r="A138" s="59" t="s">
        <v>119</v>
      </c>
      <c r="B138" s="15">
        <v>601</v>
      </c>
      <c r="C138" s="15" t="s">
        <v>9</v>
      </c>
      <c r="D138" s="17" t="s">
        <v>33</v>
      </c>
      <c r="E138" s="17" t="s">
        <v>43</v>
      </c>
      <c r="F138" s="28" t="s">
        <v>18</v>
      </c>
      <c r="G138" s="28" t="s">
        <v>15</v>
      </c>
      <c r="H138" s="18" t="s">
        <v>120</v>
      </c>
      <c r="I138" s="18"/>
      <c r="J138" s="60">
        <f t="shared" ref="J138" si="52">J139</f>
        <v>3000</v>
      </c>
    </row>
    <row r="139" spans="1:10" s="21" customFormat="1" ht="47.25">
      <c r="A139" s="59" t="s">
        <v>23</v>
      </c>
      <c r="B139" s="15">
        <v>601</v>
      </c>
      <c r="C139" s="15" t="s">
        <v>9</v>
      </c>
      <c r="D139" s="17" t="s">
        <v>33</v>
      </c>
      <c r="E139" s="17" t="s">
        <v>43</v>
      </c>
      <c r="F139" s="28" t="s">
        <v>18</v>
      </c>
      <c r="G139" s="28" t="s">
        <v>15</v>
      </c>
      <c r="H139" s="18" t="s">
        <v>120</v>
      </c>
      <c r="I139" s="18" t="s">
        <v>24</v>
      </c>
      <c r="J139" s="60">
        <v>3000</v>
      </c>
    </row>
    <row r="140" spans="1:10" s="21" customFormat="1" ht="15.75">
      <c r="A140" s="59" t="s">
        <v>121</v>
      </c>
      <c r="B140" s="15">
        <v>601</v>
      </c>
      <c r="C140" s="15" t="s">
        <v>41</v>
      </c>
      <c r="D140" s="17"/>
      <c r="E140" s="17"/>
      <c r="F140" s="28"/>
      <c r="G140" s="28"/>
      <c r="H140" s="18"/>
      <c r="I140" s="18"/>
      <c r="J140" s="60">
        <f t="shared" ref="J140:J143" si="53">J141</f>
        <v>2028520</v>
      </c>
    </row>
    <row r="141" spans="1:10" s="21" customFormat="1" ht="15.75">
      <c r="A141" s="59" t="s">
        <v>122</v>
      </c>
      <c r="B141" s="15">
        <v>601</v>
      </c>
      <c r="C141" s="15" t="s">
        <v>41</v>
      </c>
      <c r="D141" s="17" t="s">
        <v>11</v>
      </c>
      <c r="E141" s="17"/>
      <c r="F141" s="28"/>
      <c r="G141" s="28"/>
      <c r="H141" s="18"/>
      <c r="I141" s="18"/>
      <c r="J141" s="60">
        <f t="shared" si="53"/>
        <v>2028520</v>
      </c>
    </row>
    <row r="142" spans="1:10" s="21" customFormat="1" ht="47.25">
      <c r="A142" s="59" t="s">
        <v>42</v>
      </c>
      <c r="B142" s="15">
        <v>601</v>
      </c>
      <c r="C142" s="15" t="s">
        <v>41</v>
      </c>
      <c r="D142" s="17" t="s">
        <v>11</v>
      </c>
      <c r="E142" s="17" t="s">
        <v>43</v>
      </c>
      <c r="F142" s="28" t="s">
        <v>14</v>
      </c>
      <c r="G142" s="28" t="s">
        <v>15</v>
      </c>
      <c r="H142" s="18" t="s">
        <v>16</v>
      </c>
      <c r="I142" s="18"/>
      <c r="J142" s="60">
        <f t="shared" si="53"/>
        <v>2028520</v>
      </c>
    </row>
    <row r="143" spans="1:10" s="21" customFormat="1" ht="63">
      <c r="A143" s="59" t="s">
        <v>47</v>
      </c>
      <c r="B143" s="15">
        <v>601</v>
      </c>
      <c r="C143" s="15" t="s">
        <v>41</v>
      </c>
      <c r="D143" s="17" t="s">
        <v>11</v>
      </c>
      <c r="E143" s="17" t="s">
        <v>43</v>
      </c>
      <c r="F143" s="28" t="s">
        <v>18</v>
      </c>
      <c r="G143" s="28" t="s">
        <v>15</v>
      </c>
      <c r="H143" s="18" t="s">
        <v>16</v>
      </c>
      <c r="I143" s="18"/>
      <c r="J143" s="60">
        <f t="shared" si="53"/>
        <v>2028520</v>
      </c>
    </row>
    <row r="144" spans="1:10" s="21" customFormat="1" ht="47.25">
      <c r="A144" s="59" t="s">
        <v>123</v>
      </c>
      <c r="B144" s="15">
        <v>601</v>
      </c>
      <c r="C144" s="15" t="s">
        <v>41</v>
      </c>
      <c r="D144" s="17" t="s">
        <v>11</v>
      </c>
      <c r="E144" s="17" t="s">
        <v>43</v>
      </c>
      <c r="F144" s="28" t="s">
        <v>18</v>
      </c>
      <c r="G144" s="28" t="s">
        <v>15</v>
      </c>
      <c r="H144" s="18" t="s">
        <v>124</v>
      </c>
      <c r="I144" s="18"/>
      <c r="J144" s="60">
        <f t="shared" ref="J144" si="54">SUM(J145:J146)</f>
        <v>2028520</v>
      </c>
    </row>
    <row r="145" spans="1:10" s="21" customFormat="1" ht="94.5">
      <c r="A145" s="59" t="s">
        <v>21</v>
      </c>
      <c r="B145" s="15">
        <v>601</v>
      </c>
      <c r="C145" s="15" t="s">
        <v>41</v>
      </c>
      <c r="D145" s="17" t="s">
        <v>11</v>
      </c>
      <c r="E145" s="17" t="s">
        <v>43</v>
      </c>
      <c r="F145" s="28" t="s">
        <v>18</v>
      </c>
      <c r="G145" s="28" t="s">
        <v>15</v>
      </c>
      <c r="H145" s="18" t="s">
        <v>124</v>
      </c>
      <c r="I145" s="18" t="s">
        <v>22</v>
      </c>
      <c r="J145" s="60">
        <v>1796520</v>
      </c>
    </row>
    <row r="146" spans="1:10" s="21" customFormat="1" ht="47.25">
      <c r="A146" s="59" t="s">
        <v>23</v>
      </c>
      <c r="B146" s="15">
        <v>601</v>
      </c>
      <c r="C146" s="15" t="s">
        <v>41</v>
      </c>
      <c r="D146" s="17" t="s">
        <v>11</v>
      </c>
      <c r="E146" s="17" t="s">
        <v>43</v>
      </c>
      <c r="F146" s="28" t="s">
        <v>18</v>
      </c>
      <c r="G146" s="28" t="s">
        <v>15</v>
      </c>
      <c r="H146" s="18" t="s">
        <v>124</v>
      </c>
      <c r="I146" s="18" t="s">
        <v>24</v>
      </c>
      <c r="J146" s="60">
        <v>232000</v>
      </c>
    </row>
    <row r="147" spans="1:10" s="21" customFormat="1" ht="31.5">
      <c r="A147" s="59" t="s">
        <v>125</v>
      </c>
      <c r="B147" s="15">
        <v>601</v>
      </c>
      <c r="C147" s="15" t="s">
        <v>11</v>
      </c>
      <c r="D147" s="17"/>
      <c r="E147" s="17"/>
      <c r="F147" s="28"/>
      <c r="G147" s="28"/>
      <c r="H147" s="18"/>
      <c r="I147" s="18"/>
      <c r="J147" s="60">
        <f t="shared" ref="J147:J148" si="55">J148</f>
        <v>8697521</v>
      </c>
    </row>
    <row r="148" spans="1:10" s="21" customFormat="1" ht="47.25">
      <c r="A148" s="59" t="s">
        <v>126</v>
      </c>
      <c r="B148" s="15">
        <v>601</v>
      </c>
      <c r="C148" s="15" t="s">
        <v>11</v>
      </c>
      <c r="D148" s="17" t="s">
        <v>67</v>
      </c>
      <c r="E148" s="17"/>
      <c r="F148" s="28"/>
      <c r="G148" s="28"/>
      <c r="H148" s="18"/>
      <c r="I148" s="18"/>
      <c r="J148" s="60">
        <f t="shared" si="55"/>
        <v>8697521</v>
      </c>
    </row>
    <row r="149" spans="1:10" s="21" customFormat="1" ht="78.75">
      <c r="A149" s="59" t="s">
        <v>72</v>
      </c>
      <c r="B149" s="15">
        <v>601</v>
      </c>
      <c r="C149" s="15" t="s">
        <v>11</v>
      </c>
      <c r="D149" s="17" t="s">
        <v>67</v>
      </c>
      <c r="E149" s="17" t="s">
        <v>73</v>
      </c>
      <c r="F149" s="28" t="s">
        <v>14</v>
      </c>
      <c r="G149" s="28" t="s">
        <v>15</v>
      </c>
      <c r="H149" s="18" t="s">
        <v>16</v>
      </c>
      <c r="I149" s="18"/>
      <c r="J149" s="60">
        <f t="shared" ref="J149" si="56">SUM(J150)</f>
        <v>8697521</v>
      </c>
    </row>
    <row r="150" spans="1:10" s="21" customFormat="1" ht="31.5">
      <c r="A150" s="59" t="s">
        <v>127</v>
      </c>
      <c r="B150" s="15">
        <v>601</v>
      </c>
      <c r="C150" s="15" t="s">
        <v>11</v>
      </c>
      <c r="D150" s="17" t="s">
        <v>67</v>
      </c>
      <c r="E150" s="17" t="s">
        <v>73</v>
      </c>
      <c r="F150" s="28" t="s">
        <v>18</v>
      </c>
      <c r="G150" s="28" t="s">
        <v>15</v>
      </c>
      <c r="H150" s="18" t="s">
        <v>16</v>
      </c>
      <c r="I150" s="18"/>
      <c r="J150" s="60">
        <f>SUM(J154,J151)</f>
        <v>8697521</v>
      </c>
    </row>
    <row r="151" spans="1:10" s="21" customFormat="1" ht="31.5">
      <c r="A151" s="59" t="s">
        <v>128</v>
      </c>
      <c r="B151" s="15">
        <v>601</v>
      </c>
      <c r="C151" s="15" t="s">
        <v>11</v>
      </c>
      <c r="D151" s="17" t="s">
        <v>67</v>
      </c>
      <c r="E151" s="17" t="s">
        <v>73</v>
      </c>
      <c r="F151" s="28" t="s">
        <v>18</v>
      </c>
      <c r="G151" s="28" t="s">
        <v>9</v>
      </c>
      <c r="H151" s="18" t="s">
        <v>16</v>
      </c>
      <c r="I151" s="18"/>
      <c r="J151" s="60">
        <f>J152</f>
        <v>400000</v>
      </c>
    </row>
    <row r="152" spans="1:10" s="16" customFormat="1" ht="78.75">
      <c r="A152" s="59" t="s">
        <v>129</v>
      </c>
      <c r="B152" s="15" t="s">
        <v>39</v>
      </c>
      <c r="C152" s="15" t="s">
        <v>11</v>
      </c>
      <c r="D152" s="17" t="s">
        <v>67</v>
      </c>
      <c r="E152" s="17" t="s">
        <v>73</v>
      </c>
      <c r="F152" s="28" t="s">
        <v>18</v>
      </c>
      <c r="G152" s="28" t="s">
        <v>9</v>
      </c>
      <c r="H152" s="18" t="s">
        <v>130</v>
      </c>
      <c r="I152" s="18"/>
      <c r="J152" s="60">
        <f t="shared" ref="J152" si="57">J153</f>
        <v>400000</v>
      </c>
    </row>
    <row r="153" spans="1:10" s="16" customFormat="1" ht="47.25">
      <c r="A153" s="59" t="s">
        <v>23</v>
      </c>
      <c r="B153" s="15" t="s">
        <v>39</v>
      </c>
      <c r="C153" s="15" t="s">
        <v>11</v>
      </c>
      <c r="D153" s="17" t="s">
        <v>67</v>
      </c>
      <c r="E153" s="17" t="s">
        <v>73</v>
      </c>
      <c r="F153" s="28" t="s">
        <v>18</v>
      </c>
      <c r="G153" s="28" t="s">
        <v>9</v>
      </c>
      <c r="H153" s="18" t="s">
        <v>130</v>
      </c>
      <c r="I153" s="18" t="s">
        <v>24</v>
      </c>
      <c r="J153" s="60">
        <v>400000</v>
      </c>
    </row>
    <row r="154" spans="1:10" s="21" customFormat="1" ht="141.75">
      <c r="A154" s="59" t="s">
        <v>131</v>
      </c>
      <c r="B154" s="15">
        <v>601</v>
      </c>
      <c r="C154" s="15" t="s">
        <v>11</v>
      </c>
      <c r="D154" s="17" t="s">
        <v>67</v>
      </c>
      <c r="E154" s="17" t="s">
        <v>73</v>
      </c>
      <c r="F154" s="28" t="s">
        <v>18</v>
      </c>
      <c r="G154" s="28" t="s">
        <v>41</v>
      </c>
      <c r="H154" s="18" t="s">
        <v>16</v>
      </c>
      <c r="I154" s="18"/>
      <c r="J154" s="60">
        <f t="shared" ref="J154" si="58">SUM(J155)</f>
        <v>8297521</v>
      </c>
    </row>
    <row r="155" spans="1:10" s="21" customFormat="1" ht="47.25">
      <c r="A155" s="59" t="s">
        <v>132</v>
      </c>
      <c r="B155" s="15">
        <v>601</v>
      </c>
      <c r="C155" s="15" t="s">
        <v>11</v>
      </c>
      <c r="D155" s="17" t="s">
        <v>67</v>
      </c>
      <c r="E155" s="17" t="s">
        <v>73</v>
      </c>
      <c r="F155" s="28" t="s">
        <v>18</v>
      </c>
      <c r="G155" s="28" t="s">
        <v>41</v>
      </c>
      <c r="H155" s="18" t="s">
        <v>133</v>
      </c>
      <c r="I155" s="18"/>
      <c r="J155" s="60">
        <f t="shared" ref="J155" si="59">SUM(J156:J158)</f>
        <v>8297521</v>
      </c>
    </row>
    <row r="156" spans="1:10" s="21" customFormat="1" ht="94.5">
      <c r="A156" s="59" t="s">
        <v>21</v>
      </c>
      <c r="B156" s="15">
        <v>601</v>
      </c>
      <c r="C156" s="15" t="s">
        <v>11</v>
      </c>
      <c r="D156" s="17" t="s">
        <v>67</v>
      </c>
      <c r="E156" s="17" t="s">
        <v>73</v>
      </c>
      <c r="F156" s="28" t="s">
        <v>18</v>
      </c>
      <c r="G156" s="28" t="s">
        <v>41</v>
      </c>
      <c r="H156" s="18" t="s">
        <v>133</v>
      </c>
      <c r="I156" s="18" t="s">
        <v>22</v>
      </c>
      <c r="J156" s="60">
        <v>7803162</v>
      </c>
    </row>
    <row r="157" spans="1:10" s="21" customFormat="1" ht="47.25">
      <c r="A157" s="59" t="s">
        <v>23</v>
      </c>
      <c r="B157" s="15">
        <v>601</v>
      </c>
      <c r="C157" s="15" t="s">
        <v>11</v>
      </c>
      <c r="D157" s="17" t="s">
        <v>67</v>
      </c>
      <c r="E157" s="17" t="s">
        <v>73</v>
      </c>
      <c r="F157" s="28" t="s">
        <v>18</v>
      </c>
      <c r="G157" s="28" t="s">
        <v>41</v>
      </c>
      <c r="H157" s="18" t="s">
        <v>133</v>
      </c>
      <c r="I157" s="18" t="s">
        <v>24</v>
      </c>
      <c r="J157" s="60">
        <v>456221</v>
      </c>
    </row>
    <row r="158" spans="1:10" s="21" customFormat="1" ht="15.75">
      <c r="A158" s="59" t="s">
        <v>25</v>
      </c>
      <c r="B158" s="15">
        <v>601</v>
      </c>
      <c r="C158" s="15" t="s">
        <v>11</v>
      </c>
      <c r="D158" s="17" t="s">
        <v>67</v>
      </c>
      <c r="E158" s="17" t="s">
        <v>73</v>
      </c>
      <c r="F158" s="28" t="s">
        <v>18</v>
      </c>
      <c r="G158" s="28" t="s">
        <v>41</v>
      </c>
      <c r="H158" s="18" t="s">
        <v>133</v>
      </c>
      <c r="I158" s="18" t="s">
        <v>26</v>
      </c>
      <c r="J158" s="60">
        <v>38138</v>
      </c>
    </row>
    <row r="159" spans="1:10" s="21" customFormat="1" ht="15.75">
      <c r="A159" s="59" t="s">
        <v>134</v>
      </c>
      <c r="B159" s="15">
        <v>601</v>
      </c>
      <c r="C159" s="15" t="s">
        <v>46</v>
      </c>
      <c r="D159" s="17"/>
      <c r="E159" s="17"/>
      <c r="F159" s="28"/>
      <c r="G159" s="28"/>
      <c r="H159" s="18"/>
      <c r="I159" s="18"/>
      <c r="J159" s="60">
        <f t="shared" ref="J159" si="60">J160</f>
        <v>115000</v>
      </c>
    </row>
    <row r="160" spans="1:10" s="21" customFormat="1" ht="31.5">
      <c r="A160" s="59" t="s">
        <v>135</v>
      </c>
      <c r="B160" s="15">
        <v>601</v>
      </c>
      <c r="C160" s="15" t="s">
        <v>46</v>
      </c>
      <c r="D160" s="17" t="s">
        <v>136</v>
      </c>
      <c r="E160" s="17"/>
      <c r="F160" s="28"/>
      <c r="G160" s="28"/>
      <c r="H160" s="18"/>
      <c r="I160" s="18"/>
      <c r="J160" s="60">
        <f t="shared" ref="J160" si="61">SUM(J161,J166)</f>
        <v>115000</v>
      </c>
    </row>
    <row r="161" spans="1:10" s="21" customFormat="1" ht="63">
      <c r="A161" s="59" t="s">
        <v>60</v>
      </c>
      <c r="B161" s="15">
        <v>601</v>
      </c>
      <c r="C161" s="15" t="s">
        <v>46</v>
      </c>
      <c r="D161" s="17" t="s">
        <v>136</v>
      </c>
      <c r="E161" s="17" t="s">
        <v>61</v>
      </c>
      <c r="F161" s="28" t="s">
        <v>14</v>
      </c>
      <c r="G161" s="28" t="s">
        <v>15</v>
      </c>
      <c r="H161" s="18" t="s">
        <v>16</v>
      </c>
      <c r="I161" s="18"/>
      <c r="J161" s="60">
        <f t="shared" ref="J161:J162" si="62">SUM(J162)</f>
        <v>15000</v>
      </c>
    </row>
    <row r="162" spans="1:10" s="21" customFormat="1" ht="47.25">
      <c r="A162" s="59" t="s">
        <v>137</v>
      </c>
      <c r="B162" s="15">
        <v>601</v>
      </c>
      <c r="C162" s="15" t="s">
        <v>46</v>
      </c>
      <c r="D162" s="17" t="s">
        <v>136</v>
      </c>
      <c r="E162" s="17" t="s">
        <v>61</v>
      </c>
      <c r="F162" s="28" t="s">
        <v>18</v>
      </c>
      <c r="G162" s="28" t="s">
        <v>15</v>
      </c>
      <c r="H162" s="18" t="s">
        <v>16</v>
      </c>
      <c r="I162" s="18"/>
      <c r="J162" s="60">
        <f t="shared" si="62"/>
        <v>15000</v>
      </c>
    </row>
    <row r="163" spans="1:10" s="21" customFormat="1" ht="141.75">
      <c r="A163" s="59" t="s">
        <v>138</v>
      </c>
      <c r="B163" s="15">
        <v>601</v>
      </c>
      <c r="C163" s="15" t="s">
        <v>46</v>
      </c>
      <c r="D163" s="17" t="s">
        <v>136</v>
      </c>
      <c r="E163" s="17" t="s">
        <v>61</v>
      </c>
      <c r="F163" s="28" t="s">
        <v>18</v>
      </c>
      <c r="G163" s="28" t="s">
        <v>41</v>
      </c>
      <c r="H163" s="18" t="s">
        <v>16</v>
      </c>
      <c r="I163" s="18"/>
      <c r="J163" s="60">
        <f t="shared" ref="J163:J164" si="63">J164</f>
        <v>15000</v>
      </c>
    </row>
    <row r="164" spans="1:10" s="21" customFormat="1" ht="47.25">
      <c r="A164" s="59" t="s">
        <v>139</v>
      </c>
      <c r="B164" s="15">
        <v>601</v>
      </c>
      <c r="C164" s="15" t="s">
        <v>46</v>
      </c>
      <c r="D164" s="17" t="s">
        <v>136</v>
      </c>
      <c r="E164" s="17" t="s">
        <v>61</v>
      </c>
      <c r="F164" s="28" t="s">
        <v>18</v>
      </c>
      <c r="G164" s="28" t="s">
        <v>41</v>
      </c>
      <c r="H164" s="18" t="s">
        <v>140</v>
      </c>
      <c r="I164" s="18"/>
      <c r="J164" s="60">
        <f t="shared" si="63"/>
        <v>15000</v>
      </c>
    </row>
    <row r="165" spans="1:10" s="21" customFormat="1" ht="47.25">
      <c r="A165" s="59" t="s">
        <v>23</v>
      </c>
      <c r="B165" s="15">
        <v>601</v>
      </c>
      <c r="C165" s="15" t="s">
        <v>46</v>
      </c>
      <c r="D165" s="17" t="s">
        <v>136</v>
      </c>
      <c r="E165" s="17" t="s">
        <v>61</v>
      </c>
      <c r="F165" s="28" t="s">
        <v>18</v>
      </c>
      <c r="G165" s="28" t="s">
        <v>41</v>
      </c>
      <c r="H165" s="18" t="s">
        <v>140</v>
      </c>
      <c r="I165" s="18" t="s">
        <v>24</v>
      </c>
      <c r="J165" s="60">
        <v>15000</v>
      </c>
    </row>
    <row r="166" spans="1:10" s="21" customFormat="1" ht="78.75">
      <c r="A166" s="59" t="s">
        <v>72</v>
      </c>
      <c r="B166" s="15">
        <v>601</v>
      </c>
      <c r="C166" s="15" t="s">
        <v>46</v>
      </c>
      <c r="D166" s="17" t="s">
        <v>136</v>
      </c>
      <c r="E166" s="17" t="s">
        <v>73</v>
      </c>
      <c r="F166" s="28" t="s">
        <v>14</v>
      </c>
      <c r="G166" s="28" t="s">
        <v>15</v>
      </c>
      <c r="H166" s="18" t="s">
        <v>16</v>
      </c>
      <c r="I166" s="18"/>
      <c r="J166" s="60">
        <f t="shared" ref="J166:J169" si="64">J167</f>
        <v>100000</v>
      </c>
    </row>
    <row r="167" spans="1:10" s="21" customFormat="1" ht="78.75">
      <c r="A167" s="59" t="s">
        <v>141</v>
      </c>
      <c r="B167" s="15">
        <v>601</v>
      </c>
      <c r="C167" s="15" t="s">
        <v>46</v>
      </c>
      <c r="D167" s="17" t="s">
        <v>136</v>
      </c>
      <c r="E167" s="17" t="s">
        <v>73</v>
      </c>
      <c r="F167" s="28" t="s">
        <v>31</v>
      </c>
      <c r="G167" s="28" t="s">
        <v>15</v>
      </c>
      <c r="H167" s="18" t="s">
        <v>16</v>
      </c>
      <c r="I167" s="18"/>
      <c r="J167" s="60">
        <f t="shared" si="64"/>
        <v>100000</v>
      </c>
    </row>
    <row r="168" spans="1:10" s="21" customFormat="1" ht="126">
      <c r="A168" s="59" t="s">
        <v>142</v>
      </c>
      <c r="B168" s="15">
        <v>601</v>
      </c>
      <c r="C168" s="15" t="s">
        <v>46</v>
      </c>
      <c r="D168" s="17" t="s">
        <v>136</v>
      </c>
      <c r="E168" s="17" t="s">
        <v>73</v>
      </c>
      <c r="F168" s="28" t="s">
        <v>31</v>
      </c>
      <c r="G168" s="28" t="s">
        <v>9</v>
      </c>
      <c r="H168" s="18" t="s">
        <v>16</v>
      </c>
      <c r="I168" s="18"/>
      <c r="J168" s="60">
        <f t="shared" si="64"/>
        <v>100000</v>
      </c>
    </row>
    <row r="169" spans="1:10" s="21" customFormat="1" ht="126">
      <c r="A169" s="59" t="s">
        <v>143</v>
      </c>
      <c r="B169" s="15">
        <v>601</v>
      </c>
      <c r="C169" s="15" t="s">
        <v>46</v>
      </c>
      <c r="D169" s="17" t="s">
        <v>136</v>
      </c>
      <c r="E169" s="17" t="s">
        <v>73</v>
      </c>
      <c r="F169" s="28" t="s">
        <v>31</v>
      </c>
      <c r="G169" s="28" t="s">
        <v>9</v>
      </c>
      <c r="H169" s="18" t="s">
        <v>144</v>
      </c>
      <c r="I169" s="18"/>
      <c r="J169" s="60">
        <f t="shared" si="64"/>
        <v>100000</v>
      </c>
    </row>
    <row r="170" spans="1:10" s="21" customFormat="1" ht="47.25">
      <c r="A170" s="59" t="s">
        <v>98</v>
      </c>
      <c r="B170" s="15">
        <v>601</v>
      </c>
      <c r="C170" s="15" t="s">
        <v>46</v>
      </c>
      <c r="D170" s="17" t="s">
        <v>136</v>
      </c>
      <c r="E170" s="17" t="s">
        <v>73</v>
      </c>
      <c r="F170" s="28" t="s">
        <v>31</v>
      </c>
      <c r="G170" s="28" t="s">
        <v>9</v>
      </c>
      <c r="H170" s="18" t="s">
        <v>144</v>
      </c>
      <c r="I170" s="18" t="s">
        <v>7</v>
      </c>
      <c r="J170" s="60">
        <v>100000</v>
      </c>
    </row>
    <row r="171" spans="1:10" s="21" customFormat="1" ht="15.75">
      <c r="A171" s="59" t="s">
        <v>145</v>
      </c>
      <c r="B171" s="15" t="s">
        <v>39</v>
      </c>
      <c r="C171" s="15" t="s">
        <v>57</v>
      </c>
      <c r="D171" s="17"/>
      <c r="E171" s="17"/>
      <c r="F171" s="28"/>
      <c r="G171" s="28"/>
      <c r="H171" s="18"/>
      <c r="I171" s="18"/>
      <c r="J171" s="60">
        <f t="shared" ref="J171:J176" si="65">J172</f>
        <v>1600000</v>
      </c>
    </row>
    <row r="172" spans="1:10" s="21" customFormat="1" ht="15.75">
      <c r="A172" s="59" t="s">
        <v>146</v>
      </c>
      <c r="B172" s="15" t="s">
        <v>39</v>
      </c>
      <c r="C172" s="15" t="s">
        <v>57</v>
      </c>
      <c r="D172" s="17" t="s">
        <v>9</v>
      </c>
      <c r="E172" s="17"/>
      <c r="F172" s="28"/>
      <c r="G172" s="28"/>
      <c r="H172" s="18"/>
      <c r="I172" s="18"/>
      <c r="J172" s="60">
        <f t="shared" si="65"/>
        <v>1600000</v>
      </c>
    </row>
    <row r="173" spans="1:10" s="21" customFormat="1" ht="78.75">
      <c r="A173" s="59" t="s">
        <v>147</v>
      </c>
      <c r="B173" s="15" t="s">
        <v>39</v>
      </c>
      <c r="C173" s="15" t="s">
        <v>57</v>
      </c>
      <c r="D173" s="17" t="s">
        <v>9</v>
      </c>
      <c r="E173" s="17" t="s">
        <v>148</v>
      </c>
      <c r="F173" s="28" t="s">
        <v>14</v>
      </c>
      <c r="G173" s="28" t="s">
        <v>15</v>
      </c>
      <c r="H173" s="18" t="s">
        <v>16</v>
      </c>
      <c r="I173" s="18"/>
      <c r="J173" s="60">
        <f t="shared" si="65"/>
        <v>1600000</v>
      </c>
    </row>
    <row r="174" spans="1:10" s="21" customFormat="1" ht="47.25">
      <c r="A174" s="59" t="s">
        <v>149</v>
      </c>
      <c r="B174" s="15" t="s">
        <v>39</v>
      </c>
      <c r="C174" s="15" t="s">
        <v>57</v>
      </c>
      <c r="D174" s="17" t="s">
        <v>9</v>
      </c>
      <c r="E174" s="17" t="s">
        <v>148</v>
      </c>
      <c r="F174" s="28" t="s">
        <v>18</v>
      </c>
      <c r="G174" s="28" t="s">
        <v>15</v>
      </c>
      <c r="H174" s="18" t="s">
        <v>16</v>
      </c>
      <c r="I174" s="18"/>
      <c r="J174" s="60">
        <f t="shared" si="65"/>
        <v>1600000</v>
      </c>
    </row>
    <row r="175" spans="1:10" s="21" customFormat="1" ht="110.25">
      <c r="A175" s="59" t="s">
        <v>150</v>
      </c>
      <c r="B175" s="15" t="s">
        <v>39</v>
      </c>
      <c r="C175" s="15" t="s">
        <v>57</v>
      </c>
      <c r="D175" s="17" t="s">
        <v>9</v>
      </c>
      <c r="E175" s="17" t="s">
        <v>148</v>
      </c>
      <c r="F175" s="28" t="s">
        <v>18</v>
      </c>
      <c r="G175" s="28" t="s">
        <v>9</v>
      </c>
      <c r="H175" s="18" t="s">
        <v>16</v>
      </c>
      <c r="I175" s="18"/>
      <c r="J175" s="60">
        <f t="shared" si="65"/>
        <v>1600000</v>
      </c>
    </row>
    <row r="176" spans="1:10" s="21" customFormat="1" ht="31.5">
      <c r="A176" s="59" t="s">
        <v>151</v>
      </c>
      <c r="B176" s="15" t="s">
        <v>39</v>
      </c>
      <c r="C176" s="15" t="s">
        <v>57</v>
      </c>
      <c r="D176" s="17" t="s">
        <v>9</v>
      </c>
      <c r="E176" s="17" t="s">
        <v>148</v>
      </c>
      <c r="F176" s="28" t="s">
        <v>18</v>
      </c>
      <c r="G176" s="28" t="s">
        <v>9</v>
      </c>
      <c r="H176" s="18" t="s">
        <v>152</v>
      </c>
      <c r="I176" s="18"/>
      <c r="J176" s="60">
        <f t="shared" si="65"/>
        <v>1600000</v>
      </c>
    </row>
    <row r="177" spans="1:10" s="21" customFormat="1" ht="47.25">
      <c r="A177" s="59" t="s">
        <v>153</v>
      </c>
      <c r="B177" s="15" t="s">
        <v>39</v>
      </c>
      <c r="C177" s="15" t="s">
        <v>57</v>
      </c>
      <c r="D177" s="17" t="s">
        <v>9</v>
      </c>
      <c r="E177" s="17" t="s">
        <v>148</v>
      </c>
      <c r="F177" s="28" t="s">
        <v>18</v>
      </c>
      <c r="G177" s="28" t="s">
        <v>9</v>
      </c>
      <c r="H177" s="18" t="s">
        <v>152</v>
      </c>
      <c r="I177" s="18" t="s">
        <v>154</v>
      </c>
      <c r="J177" s="60">
        <v>1600000</v>
      </c>
    </row>
    <row r="178" spans="1:10" s="21" customFormat="1" ht="15.75">
      <c r="A178" s="59" t="s">
        <v>155</v>
      </c>
      <c r="B178" s="15" t="s">
        <v>39</v>
      </c>
      <c r="C178" s="15" t="s">
        <v>61</v>
      </c>
      <c r="D178" s="17"/>
      <c r="E178" s="17"/>
      <c r="F178" s="28"/>
      <c r="G178" s="28"/>
      <c r="H178" s="18"/>
      <c r="I178" s="18"/>
      <c r="J178" s="60">
        <f t="shared" ref="J178:J179" si="66">J179</f>
        <v>52568</v>
      </c>
    </row>
    <row r="179" spans="1:10" s="21" customFormat="1" ht="15.75">
      <c r="A179" s="59" t="s">
        <v>156</v>
      </c>
      <c r="B179" s="15" t="s">
        <v>39</v>
      </c>
      <c r="C179" s="15" t="s">
        <v>61</v>
      </c>
      <c r="D179" s="17" t="s">
        <v>61</v>
      </c>
      <c r="E179" s="17"/>
      <c r="F179" s="28"/>
      <c r="G179" s="28"/>
      <c r="H179" s="18"/>
      <c r="I179" s="18"/>
      <c r="J179" s="60">
        <f t="shared" si="66"/>
        <v>52568</v>
      </c>
    </row>
    <row r="180" spans="1:10" s="21" customFormat="1" ht="63">
      <c r="A180" s="59" t="s">
        <v>157</v>
      </c>
      <c r="B180" s="15">
        <v>601</v>
      </c>
      <c r="C180" s="15" t="s">
        <v>61</v>
      </c>
      <c r="D180" s="17" t="s">
        <v>61</v>
      </c>
      <c r="E180" s="17" t="s">
        <v>136</v>
      </c>
      <c r="F180" s="28" t="s">
        <v>14</v>
      </c>
      <c r="G180" s="28" t="s">
        <v>15</v>
      </c>
      <c r="H180" s="18" t="s">
        <v>16</v>
      </c>
      <c r="I180" s="18"/>
      <c r="J180" s="60">
        <f t="shared" ref="J180" si="67">SUM(J181,J185)</f>
        <v>52568</v>
      </c>
    </row>
    <row r="181" spans="1:10" s="21" customFormat="1" ht="78.75">
      <c r="A181" s="59" t="s">
        <v>158</v>
      </c>
      <c r="B181" s="15">
        <v>601</v>
      </c>
      <c r="C181" s="15" t="s">
        <v>61</v>
      </c>
      <c r="D181" s="17" t="s">
        <v>61</v>
      </c>
      <c r="E181" s="17" t="s">
        <v>136</v>
      </c>
      <c r="F181" s="28" t="s">
        <v>3</v>
      </c>
      <c r="G181" s="28" t="s">
        <v>15</v>
      </c>
      <c r="H181" s="18" t="s">
        <v>16</v>
      </c>
      <c r="I181" s="18"/>
      <c r="J181" s="60">
        <f t="shared" ref="J181:J183" si="68">J182</f>
        <v>40000</v>
      </c>
    </row>
    <row r="182" spans="1:10" s="21" customFormat="1" ht="47.25">
      <c r="A182" s="59" t="s">
        <v>159</v>
      </c>
      <c r="B182" s="15">
        <v>601</v>
      </c>
      <c r="C182" s="15" t="s">
        <v>61</v>
      </c>
      <c r="D182" s="17" t="s">
        <v>61</v>
      </c>
      <c r="E182" s="17" t="s">
        <v>136</v>
      </c>
      <c r="F182" s="28" t="s">
        <v>3</v>
      </c>
      <c r="G182" s="28" t="s">
        <v>9</v>
      </c>
      <c r="H182" s="18" t="s">
        <v>16</v>
      </c>
      <c r="I182" s="18"/>
      <c r="J182" s="60">
        <f t="shared" si="68"/>
        <v>40000</v>
      </c>
    </row>
    <row r="183" spans="1:10" s="21" customFormat="1" ht="63">
      <c r="A183" s="59" t="s">
        <v>160</v>
      </c>
      <c r="B183" s="15">
        <v>601</v>
      </c>
      <c r="C183" s="15" t="s">
        <v>61</v>
      </c>
      <c r="D183" s="17" t="s">
        <v>61</v>
      </c>
      <c r="E183" s="17" t="s">
        <v>136</v>
      </c>
      <c r="F183" s="28" t="s">
        <v>3</v>
      </c>
      <c r="G183" s="28" t="s">
        <v>9</v>
      </c>
      <c r="H183" s="18" t="s">
        <v>161</v>
      </c>
      <c r="I183" s="18"/>
      <c r="J183" s="60">
        <f t="shared" si="68"/>
        <v>40000</v>
      </c>
    </row>
    <row r="184" spans="1:10" s="21" customFormat="1" ht="47.25">
      <c r="A184" s="59" t="s">
        <v>23</v>
      </c>
      <c r="B184" s="15">
        <v>601</v>
      </c>
      <c r="C184" s="15" t="s">
        <v>61</v>
      </c>
      <c r="D184" s="17" t="s">
        <v>61</v>
      </c>
      <c r="E184" s="17" t="s">
        <v>136</v>
      </c>
      <c r="F184" s="28" t="s">
        <v>3</v>
      </c>
      <c r="G184" s="28" t="s">
        <v>9</v>
      </c>
      <c r="H184" s="18" t="s">
        <v>161</v>
      </c>
      <c r="I184" s="18" t="s">
        <v>24</v>
      </c>
      <c r="J184" s="60">
        <v>40000</v>
      </c>
    </row>
    <row r="185" spans="1:10" s="21" customFormat="1" ht="78.75">
      <c r="A185" s="59" t="s">
        <v>162</v>
      </c>
      <c r="B185" s="15">
        <v>601</v>
      </c>
      <c r="C185" s="15" t="s">
        <v>61</v>
      </c>
      <c r="D185" s="17" t="s">
        <v>61</v>
      </c>
      <c r="E185" s="17" t="s">
        <v>136</v>
      </c>
      <c r="F185" s="28" t="s">
        <v>31</v>
      </c>
      <c r="G185" s="28" t="s">
        <v>15</v>
      </c>
      <c r="H185" s="18" t="s">
        <v>16</v>
      </c>
      <c r="I185" s="18"/>
      <c r="J185" s="60">
        <f t="shared" ref="J185:J187" si="69">J186</f>
        <v>12568</v>
      </c>
    </row>
    <row r="186" spans="1:10" s="21" customFormat="1" ht="31.5">
      <c r="A186" s="59" t="s">
        <v>163</v>
      </c>
      <c r="B186" s="15">
        <v>601</v>
      </c>
      <c r="C186" s="15" t="s">
        <v>61</v>
      </c>
      <c r="D186" s="17" t="s">
        <v>61</v>
      </c>
      <c r="E186" s="17" t="s">
        <v>136</v>
      </c>
      <c r="F186" s="28" t="s">
        <v>31</v>
      </c>
      <c r="G186" s="28" t="s">
        <v>9</v>
      </c>
      <c r="H186" s="18" t="s">
        <v>16</v>
      </c>
      <c r="I186" s="18"/>
      <c r="J186" s="60">
        <f t="shared" si="69"/>
        <v>12568</v>
      </c>
    </row>
    <row r="187" spans="1:10" s="21" customFormat="1" ht="78.75">
      <c r="A187" s="59" t="s">
        <v>164</v>
      </c>
      <c r="B187" s="15">
        <v>601</v>
      </c>
      <c r="C187" s="15" t="s">
        <v>61</v>
      </c>
      <c r="D187" s="17" t="s">
        <v>61</v>
      </c>
      <c r="E187" s="17" t="s">
        <v>136</v>
      </c>
      <c r="F187" s="28" t="s">
        <v>31</v>
      </c>
      <c r="G187" s="28" t="s">
        <v>9</v>
      </c>
      <c r="H187" s="18" t="s">
        <v>165</v>
      </c>
      <c r="I187" s="18"/>
      <c r="J187" s="60">
        <f t="shared" si="69"/>
        <v>12568</v>
      </c>
    </row>
    <row r="188" spans="1:10" s="21" customFormat="1" ht="47.25">
      <c r="A188" s="59" t="s">
        <v>23</v>
      </c>
      <c r="B188" s="15">
        <v>601</v>
      </c>
      <c r="C188" s="15" t="s">
        <v>61</v>
      </c>
      <c r="D188" s="17" t="s">
        <v>61</v>
      </c>
      <c r="E188" s="17" t="s">
        <v>136</v>
      </c>
      <c r="F188" s="28" t="s">
        <v>31</v>
      </c>
      <c r="G188" s="28" t="s">
        <v>9</v>
      </c>
      <c r="H188" s="18" t="s">
        <v>165</v>
      </c>
      <c r="I188" s="18" t="s">
        <v>24</v>
      </c>
      <c r="J188" s="60">
        <v>12568</v>
      </c>
    </row>
    <row r="189" spans="1:10" s="21" customFormat="1" ht="15.75">
      <c r="A189" s="59" t="s">
        <v>166</v>
      </c>
      <c r="B189" s="15">
        <v>601</v>
      </c>
      <c r="C189" s="15" t="s">
        <v>73</v>
      </c>
      <c r="D189" s="17"/>
      <c r="E189" s="17"/>
      <c r="F189" s="28"/>
      <c r="G189" s="28"/>
      <c r="H189" s="18"/>
      <c r="I189" s="18"/>
      <c r="J189" s="60">
        <f>SUM(J190)</f>
        <v>25811650</v>
      </c>
    </row>
    <row r="190" spans="1:10" s="21" customFormat="1" ht="15.75">
      <c r="A190" s="59" t="s">
        <v>167</v>
      </c>
      <c r="B190" s="15">
        <v>601</v>
      </c>
      <c r="C190" s="15" t="s">
        <v>73</v>
      </c>
      <c r="D190" s="17" t="s">
        <v>46</v>
      </c>
      <c r="E190" s="17"/>
      <c r="F190" s="28"/>
      <c r="G190" s="28"/>
      <c r="H190" s="18"/>
      <c r="I190" s="18"/>
      <c r="J190" s="60">
        <f>SUM(J191)</f>
        <v>25811650</v>
      </c>
    </row>
    <row r="191" spans="1:10" s="21" customFormat="1" ht="78.75">
      <c r="A191" s="59" t="s">
        <v>171</v>
      </c>
      <c r="B191" s="15" t="s">
        <v>39</v>
      </c>
      <c r="C191" s="15" t="s">
        <v>73</v>
      </c>
      <c r="D191" s="17" t="s">
        <v>46</v>
      </c>
      <c r="E191" s="17" t="s">
        <v>57</v>
      </c>
      <c r="F191" s="28" t="s">
        <v>14</v>
      </c>
      <c r="G191" s="28" t="s">
        <v>15</v>
      </c>
      <c r="H191" s="18" t="s">
        <v>16</v>
      </c>
      <c r="I191" s="18"/>
      <c r="J191" s="60">
        <f t="shared" ref="J191:J192" si="70">J192</f>
        <v>25811650</v>
      </c>
    </row>
    <row r="192" spans="1:10" s="21" customFormat="1" ht="47.25">
      <c r="A192" s="59" t="s">
        <v>172</v>
      </c>
      <c r="B192" s="15" t="s">
        <v>39</v>
      </c>
      <c r="C192" s="15" t="s">
        <v>73</v>
      </c>
      <c r="D192" s="17" t="s">
        <v>46</v>
      </c>
      <c r="E192" s="17" t="s">
        <v>57</v>
      </c>
      <c r="F192" s="28" t="s">
        <v>31</v>
      </c>
      <c r="G192" s="28" t="s">
        <v>15</v>
      </c>
      <c r="H192" s="18" t="s">
        <v>16</v>
      </c>
      <c r="I192" s="18"/>
      <c r="J192" s="60">
        <f t="shared" si="70"/>
        <v>25811650</v>
      </c>
    </row>
    <row r="193" spans="1:10" s="21" customFormat="1" ht="78.75">
      <c r="A193" s="59" t="s">
        <v>173</v>
      </c>
      <c r="B193" s="15" t="s">
        <v>39</v>
      </c>
      <c r="C193" s="15" t="s">
        <v>73</v>
      </c>
      <c r="D193" s="17" t="s">
        <v>46</v>
      </c>
      <c r="E193" s="17" t="s">
        <v>57</v>
      </c>
      <c r="F193" s="28" t="s">
        <v>31</v>
      </c>
      <c r="G193" s="28" t="s">
        <v>9</v>
      </c>
      <c r="H193" s="18" t="s">
        <v>16</v>
      </c>
      <c r="I193" s="18"/>
      <c r="J193" s="60">
        <f>SUM(J194,J196,J198)</f>
        <v>25811650</v>
      </c>
    </row>
    <row r="194" spans="1:10" s="21" customFormat="1" ht="47.25">
      <c r="A194" s="59" t="s">
        <v>174</v>
      </c>
      <c r="B194" s="15">
        <v>601</v>
      </c>
      <c r="C194" s="15" t="s">
        <v>73</v>
      </c>
      <c r="D194" s="17" t="s">
        <v>46</v>
      </c>
      <c r="E194" s="17" t="s">
        <v>57</v>
      </c>
      <c r="F194" s="28" t="s">
        <v>31</v>
      </c>
      <c r="G194" s="28" t="s">
        <v>9</v>
      </c>
      <c r="H194" s="18" t="s">
        <v>175</v>
      </c>
      <c r="I194" s="18"/>
      <c r="J194" s="60">
        <f t="shared" ref="J194" si="71">J195</f>
        <v>3234070</v>
      </c>
    </row>
    <row r="195" spans="1:10" s="21" customFormat="1" ht="31.5">
      <c r="A195" s="59" t="s">
        <v>169</v>
      </c>
      <c r="B195" s="15">
        <v>601</v>
      </c>
      <c r="C195" s="15" t="s">
        <v>73</v>
      </c>
      <c r="D195" s="17" t="s">
        <v>46</v>
      </c>
      <c r="E195" s="17" t="s">
        <v>57</v>
      </c>
      <c r="F195" s="28" t="s">
        <v>31</v>
      </c>
      <c r="G195" s="28" t="s">
        <v>9</v>
      </c>
      <c r="H195" s="18" t="s">
        <v>175</v>
      </c>
      <c r="I195" s="18" t="s">
        <v>170</v>
      </c>
      <c r="J195" s="60">
        <f>2984070+250000</f>
        <v>3234070</v>
      </c>
    </row>
    <row r="196" spans="1:10" s="21" customFormat="1" ht="110.25">
      <c r="A196" s="59" t="s">
        <v>176</v>
      </c>
      <c r="B196" s="15">
        <v>601</v>
      </c>
      <c r="C196" s="15" t="s">
        <v>73</v>
      </c>
      <c r="D196" s="17" t="s">
        <v>46</v>
      </c>
      <c r="E196" s="17" t="s">
        <v>57</v>
      </c>
      <c r="F196" s="28" t="s">
        <v>31</v>
      </c>
      <c r="G196" s="28" t="s">
        <v>9</v>
      </c>
      <c r="H196" s="18" t="s">
        <v>177</v>
      </c>
      <c r="I196" s="18"/>
      <c r="J196" s="60">
        <f t="shared" ref="J196" si="72">J197</f>
        <v>10298300</v>
      </c>
    </row>
    <row r="197" spans="1:10" s="21" customFormat="1" ht="31.5">
      <c r="A197" s="59" t="s">
        <v>169</v>
      </c>
      <c r="B197" s="15">
        <v>601</v>
      </c>
      <c r="C197" s="15" t="s">
        <v>73</v>
      </c>
      <c r="D197" s="17" t="s">
        <v>46</v>
      </c>
      <c r="E197" s="17" t="s">
        <v>57</v>
      </c>
      <c r="F197" s="28" t="s">
        <v>31</v>
      </c>
      <c r="G197" s="28" t="s">
        <v>9</v>
      </c>
      <c r="H197" s="18" t="s">
        <v>177</v>
      </c>
      <c r="I197" s="18" t="s">
        <v>170</v>
      </c>
      <c r="J197" s="60">
        <f>9500300+798000</f>
        <v>10298300</v>
      </c>
    </row>
    <row r="198" spans="1:10" s="21" customFormat="1" ht="47.25">
      <c r="A198" s="63" t="s">
        <v>178</v>
      </c>
      <c r="B198" s="15">
        <v>601</v>
      </c>
      <c r="C198" s="15" t="s">
        <v>73</v>
      </c>
      <c r="D198" s="17" t="s">
        <v>46</v>
      </c>
      <c r="E198" s="17" t="s">
        <v>57</v>
      </c>
      <c r="F198" s="28" t="s">
        <v>31</v>
      </c>
      <c r="G198" s="28" t="s">
        <v>9</v>
      </c>
      <c r="H198" s="18" t="s">
        <v>179</v>
      </c>
      <c r="I198" s="18"/>
      <c r="J198" s="60">
        <f t="shared" ref="J198" si="73">J199</f>
        <v>12279280</v>
      </c>
    </row>
    <row r="199" spans="1:10" s="21" customFormat="1" ht="31.5">
      <c r="A199" s="59" t="s">
        <v>169</v>
      </c>
      <c r="B199" s="15">
        <v>601</v>
      </c>
      <c r="C199" s="15" t="s">
        <v>73</v>
      </c>
      <c r="D199" s="17" t="s">
        <v>46</v>
      </c>
      <c r="E199" s="17" t="s">
        <v>57</v>
      </c>
      <c r="F199" s="28" t="s">
        <v>31</v>
      </c>
      <c r="G199" s="28" t="s">
        <v>9</v>
      </c>
      <c r="H199" s="18" t="s">
        <v>179</v>
      </c>
      <c r="I199" s="18" t="s">
        <v>170</v>
      </c>
      <c r="J199" s="60">
        <f>11327280+952000</f>
        <v>12279280</v>
      </c>
    </row>
    <row r="200" spans="1:10" s="16" customFormat="1" ht="47.25">
      <c r="A200" s="59" t="s">
        <v>180</v>
      </c>
      <c r="B200" s="15">
        <v>602</v>
      </c>
      <c r="C200" s="15"/>
      <c r="D200" s="17"/>
      <c r="E200" s="17"/>
      <c r="F200" s="28"/>
      <c r="G200" s="28"/>
      <c r="H200" s="18"/>
      <c r="I200" s="18"/>
      <c r="J200" s="60">
        <f>SUM(J201,J208)</f>
        <v>10539311</v>
      </c>
    </row>
    <row r="201" spans="1:10" s="16" customFormat="1" ht="15.75">
      <c r="A201" s="59" t="s">
        <v>8</v>
      </c>
      <c r="B201" s="15">
        <v>602</v>
      </c>
      <c r="C201" s="15" t="s">
        <v>9</v>
      </c>
      <c r="D201" s="17"/>
      <c r="E201" s="17"/>
      <c r="F201" s="28"/>
      <c r="G201" s="28"/>
      <c r="H201" s="18"/>
      <c r="I201" s="18"/>
      <c r="J201" s="60">
        <f t="shared" ref="J201" si="74">J202</f>
        <v>1395777</v>
      </c>
    </row>
    <row r="202" spans="1:10" s="16" customFormat="1" ht="15.75">
      <c r="A202" s="59" t="s">
        <v>32</v>
      </c>
      <c r="B202" s="15">
        <v>602</v>
      </c>
      <c r="C202" s="15" t="s">
        <v>9</v>
      </c>
      <c r="D202" s="17" t="s">
        <v>33</v>
      </c>
      <c r="E202" s="17"/>
      <c r="F202" s="28"/>
      <c r="G202" s="28"/>
      <c r="H202" s="18"/>
      <c r="I202" s="18"/>
      <c r="J202" s="60">
        <f t="shared" ref="J202:J203" si="75">SUM(J203)</f>
        <v>1395777</v>
      </c>
    </row>
    <row r="203" spans="1:10" s="16" customFormat="1" ht="63">
      <c r="A203" s="59" t="s">
        <v>181</v>
      </c>
      <c r="B203" s="15">
        <v>602</v>
      </c>
      <c r="C203" s="15" t="s">
        <v>9</v>
      </c>
      <c r="D203" s="17" t="s">
        <v>33</v>
      </c>
      <c r="E203" s="17" t="s">
        <v>11</v>
      </c>
      <c r="F203" s="28" t="s">
        <v>14</v>
      </c>
      <c r="G203" s="28" t="s">
        <v>15</v>
      </c>
      <c r="H203" s="18" t="s">
        <v>16</v>
      </c>
      <c r="I203" s="18"/>
      <c r="J203" s="60">
        <f t="shared" si="75"/>
        <v>1395777</v>
      </c>
    </row>
    <row r="204" spans="1:10" s="16" customFormat="1" ht="47.25">
      <c r="A204" s="59" t="s">
        <v>182</v>
      </c>
      <c r="B204" s="15">
        <v>602</v>
      </c>
      <c r="C204" s="15" t="s">
        <v>9</v>
      </c>
      <c r="D204" s="17" t="s">
        <v>33</v>
      </c>
      <c r="E204" s="17" t="s">
        <v>11</v>
      </c>
      <c r="F204" s="28" t="s">
        <v>18</v>
      </c>
      <c r="G204" s="28" t="s">
        <v>15</v>
      </c>
      <c r="H204" s="18" t="s">
        <v>16</v>
      </c>
      <c r="I204" s="18"/>
      <c r="J204" s="60">
        <f t="shared" ref="J204" si="76">J205</f>
        <v>1395777</v>
      </c>
    </row>
    <row r="205" spans="1:10" s="16" customFormat="1" ht="47.25">
      <c r="A205" s="59" t="s">
        <v>183</v>
      </c>
      <c r="B205" s="15">
        <v>602</v>
      </c>
      <c r="C205" s="15" t="s">
        <v>9</v>
      </c>
      <c r="D205" s="17" t="s">
        <v>33</v>
      </c>
      <c r="E205" s="17" t="s">
        <v>11</v>
      </c>
      <c r="F205" s="28" t="s">
        <v>18</v>
      </c>
      <c r="G205" s="28" t="s">
        <v>41</v>
      </c>
      <c r="H205" s="18" t="s">
        <v>16</v>
      </c>
      <c r="I205" s="18"/>
      <c r="J205" s="60">
        <f>J206</f>
        <v>1395777</v>
      </c>
    </row>
    <row r="206" spans="1:10" s="16" customFormat="1" ht="47.25">
      <c r="A206" s="59" t="s">
        <v>184</v>
      </c>
      <c r="B206" s="15">
        <v>602</v>
      </c>
      <c r="C206" s="15" t="s">
        <v>9</v>
      </c>
      <c r="D206" s="17" t="s">
        <v>33</v>
      </c>
      <c r="E206" s="17" t="s">
        <v>11</v>
      </c>
      <c r="F206" s="28" t="s">
        <v>18</v>
      </c>
      <c r="G206" s="28" t="s">
        <v>41</v>
      </c>
      <c r="H206" s="18" t="s">
        <v>185</v>
      </c>
      <c r="I206" s="18"/>
      <c r="J206" s="60">
        <f>J207</f>
        <v>1395777</v>
      </c>
    </row>
    <row r="207" spans="1:10" s="16" customFormat="1" ht="47.25">
      <c r="A207" s="59" t="s">
        <v>23</v>
      </c>
      <c r="B207" s="15">
        <v>602</v>
      </c>
      <c r="C207" s="15" t="s">
        <v>9</v>
      </c>
      <c r="D207" s="17" t="s">
        <v>33</v>
      </c>
      <c r="E207" s="17" t="s">
        <v>11</v>
      </c>
      <c r="F207" s="28" t="s">
        <v>18</v>
      </c>
      <c r="G207" s="28" t="s">
        <v>41</v>
      </c>
      <c r="H207" s="18" t="s">
        <v>185</v>
      </c>
      <c r="I207" s="18" t="s">
        <v>24</v>
      </c>
      <c r="J207" s="60">
        <v>1395777</v>
      </c>
    </row>
    <row r="208" spans="1:10" s="21" customFormat="1" ht="15.75">
      <c r="A208" s="59" t="s">
        <v>134</v>
      </c>
      <c r="B208" s="15">
        <v>602</v>
      </c>
      <c r="C208" s="15" t="s">
        <v>46</v>
      </c>
      <c r="D208" s="17"/>
      <c r="E208" s="17"/>
      <c r="F208" s="28"/>
      <c r="G208" s="28"/>
      <c r="H208" s="18"/>
      <c r="I208" s="18"/>
      <c r="J208" s="60">
        <f t="shared" ref="J208" si="77">J209</f>
        <v>9143534</v>
      </c>
    </row>
    <row r="209" spans="1:10" s="21" customFormat="1" ht="31.5">
      <c r="A209" s="59" t="s">
        <v>135</v>
      </c>
      <c r="B209" s="15">
        <v>602</v>
      </c>
      <c r="C209" s="15" t="s">
        <v>46</v>
      </c>
      <c r="D209" s="17" t="s">
        <v>136</v>
      </c>
      <c r="E209" s="17"/>
      <c r="F209" s="28"/>
      <c r="G209" s="28"/>
      <c r="H209" s="18"/>
      <c r="I209" s="18"/>
      <c r="J209" s="60">
        <f t="shared" ref="J209" si="78">SUM(J210)</f>
        <v>9143534</v>
      </c>
    </row>
    <row r="210" spans="1:10" s="16" customFormat="1" ht="63">
      <c r="A210" s="59" t="s">
        <v>181</v>
      </c>
      <c r="B210" s="15">
        <v>602</v>
      </c>
      <c r="C210" s="15" t="s">
        <v>46</v>
      </c>
      <c r="D210" s="17" t="s">
        <v>136</v>
      </c>
      <c r="E210" s="17" t="s">
        <v>11</v>
      </c>
      <c r="F210" s="28" t="s">
        <v>14</v>
      </c>
      <c r="G210" s="28" t="s">
        <v>15</v>
      </c>
      <c r="H210" s="18" t="s">
        <v>16</v>
      </c>
      <c r="I210" s="18"/>
      <c r="J210" s="60">
        <f>J211+J220</f>
        <v>9143534</v>
      </c>
    </row>
    <row r="211" spans="1:10" s="16" customFormat="1" ht="47.25">
      <c r="A211" s="59" t="s">
        <v>182</v>
      </c>
      <c r="B211" s="15">
        <v>602</v>
      </c>
      <c r="C211" s="15" t="s">
        <v>46</v>
      </c>
      <c r="D211" s="17" t="s">
        <v>136</v>
      </c>
      <c r="E211" s="17" t="s">
        <v>11</v>
      </c>
      <c r="F211" s="28" t="s">
        <v>18</v>
      </c>
      <c r="G211" s="28" t="s">
        <v>15</v>
      </c>
      <c r="H211" s="18" t="s">
        <v>16</v>
      </c>
      <c r="I211" s="18"/>
      <c r="J211" s="60">
        <f t="shared" ref="J211" si="79">SUM(J212,J217)</f>
        <v>1077569</v>
      </c>
    </row>
    <row r="212" spans="1:10" s="16" customFormat="1" ht="63">
      <c r="A212" s="59" t="s">
        <v>186</v>
      </c>
      <c r="B212" s="15">
        <v>602</v>
      </c>
      <c r="C212" s="15" t="s">
        <v>46</v>
      </c>
      <c r="D212" s="17" t="s">
        <v>136</v>
      </c>
      <c r="E212" s="17" t="s">
        <v>11</v>
      </c>
      <c r="F212" s="28" t="s">
        <v>18</v>
      </c>
      <c r="G212" s="28" t="s">
        <v>9</v>
      </c>
      <c r="H212" s="18" t="s">
        <v>16</v>
      </c>
      <c r="I212" s="18"/>
      <c r="J212" s="60">
        <f t="shared" ref="J212" si="80">SUM(J213,J215)</f>
        <v>522569</v>
      </c>
    </row>
    <row r="213" spans="1:10" s="16" customFormat="1" ht="31.5">
      <c r="A213" s="59" t="s">
        <v>187</v>
      </c>
      <c r="B213" s="15">
        <v>602</v>
      </c>
      <c r="C213" s="15" t="s">
        <v>46</v>
      </c>
      <c r="D213" s="17" t="s">
        <v>136</v>
      </c>
      <c r="E213" s="17" t="s">
        <v>11</v>
      </c>
      <c r="F213" s="28" t="s">
        <v>18</v>
      </c>
      <c r="G213" s="28" t="s">
        <v>9</v>
      </c>
      <c r="H213" s="18" t="s">
        <v>188</v>
      </c>
      <c r="I213" s="18"/>
      <c r="J213" s="60">
        <f t="shared" ref="J213" si="81">J214</f>
        <v>117000</v>
      </c>
    </row>
    <row r="214" spans="1:10" s="16" customFormat="1" ht="47.25">
      <c r="A214" s="59" t="s">
        <v>23</v>
      </c>
      <c r="B214" s="15">
        <v>602</v>
      </c>
      <c r="C214" s="15" t="s">
        <v>46</v>
      </c>
      <c r="D214" s="17" t="s">
        <v>136</v>
      </c>
      <c r="E214" s="17" t="s">
        <v>11</v>
      </c>
      <c r="F214" s="28" t="s">
        <v>18</v>
      </c>
      <c r="G214" s="28" t="s">
        <v>9</v>
      </c>
      <c r="H214" s="18" t="s">
        <v>188</v>
      </c>
      <c r="I214" s="18" t="s">
        <v>24</v>
      </c>
      <c r="J214" s="60">
        <v>117000</v>
      </c>
    </row>
    <row r="215" spans="1:10" s="16" customFormat="1" ht="47.25">
      <c r="A215" s="59" t="s">
        <v>189</v>
      </c>
      <c r="B215" s="15">
        <v>602</v>
      </c>
      <c r="C215" s="15" t="s">
        <v>46</v>
      </c>
      <c r="D215" s="17" t="s">
        <v>136</v>
      </c>
      <c r="E215" s="17" t="s">
        <v>11</v>
      </c>
      <c r="F215" s="28" t="s">
        <v>18</v>
      </c>
      <c r="G215" s="28" t="s">
        <v>9</v>
      </c>
      <c r="H215" s="18" t="s">
        <v>190</v>
      </c>
      <c r="I215" s="18"/>
      <c r="J215" s="60">
        <f t="shared" ref="J215" si="82">J216</f>
        <v>405569</v>
      </c>
    </row>
    <row r="216" spans="1:10" s="16" customFormat="1" ht="47.25">
      <c r="A216" s="59" t="s">
        <v>23</v>
      </c>
      <c r="B216" s="15">
        <v>602</v>
      </c>
      <c r="C216" s="15" t="s">
        <v>46</v>
      </c>
      <c r="D216" s="17" t="s">
        <v>136</v>
      </c>
      <c r="E216" s="17" t="s">
        <v>11</v>
      </c>
      <c r="F216" s="28" t="s">
        <v>18</v>
      </c>
      <c r="G216" s="28" t="s">
        <v>9</v>
      </c>
      <c r="H216" s="18" t="s">
        <v>190</v>
      </c>
      <c r="I216" s="18" t="s">
        <v>24</v>
      </c>
      <c r="J216" s="60">
        <v>405569</v>
      </c>
    </row>
    <row r="217" spans="1:10" s="16" customFormat="1" ht="31.5">
      <c r="A217" s="59" t="s">
        <v>191</v>
      </c>
      <c r="B217" s="15">
        <v>602</v>
      </c>
      <c r="C217" s="15" t="s">
        <v>46</v>
      </c>
      <c r="D217" s="17" t="s">
        <v>136</v>
      </c>
      <c r="E217" s="17" t="s">
        <v>11</v>
      </c>
      <c r="F217" s="28" t="s">
        <v>18</v>
      </c>
      <c r="G217" s="28" t="s">
        <v>11</v>
      </c>
      <c r="H217" s="18" t="s">
        <v>16</v>
      </c>
      <c r="I217" s="18"/>
      <c r="J217" s="60">
        <f>SUM(J218)</f>
        <v>555000</v>
      </c>
    </row>
    <row r="218" spans="1:10" s="16" customFormat="1" ht="47.25">
      <c r="A218" s="59" t="s">
        <v>192</v>
      </c>
      <c r="B218" s="15">
        <v>602</v>
      </c>
      <c r="C218" s="15" t="s">
        <v>46</v>
      </c>
      <c r="D218" s="17" t="s">
        <v>136</v>
      </c>
      <c r="E218" s="17" t="s">
        <v>11</v>
      </c>
      <c r="F218" s="28" t="s">
        <v>18</v>
      </c>
      <c r="G218" s="28" t="s">
        <v>11</v>
      </c>
      <c r="H218" s="18" t="s">
        <v>193</v>
      </c>
      <c r="I218" s="18"/>
      <c r="J218" s="60">
        <f t="shared" ref="J218" si="83">J219</f>
        <v>555000</v>
      </c>
    </row>
    <row r="219" spans="1:10" s="16" customFormat="1" ht="47.25">
      <c r="A219" s="59" t="s">
        <v>23</v>
      </c>
      <c r="B219" s="15">
        <v>602</v>
      </c>
      <c r="C219" s="15" t="s">
        <v>46</v>
      </c>
      <c r="D219" s="17" t="s">
        <v>136</v>
      </c>
      <c r="E219" s="17" t="s">
        <v>11</v>
      </c>
      <c r="F219" s="28" t="s">
        <v>18</v>
      </c>
      <c r="G219" s="28" t="s">
        <v>11</v>
      </c>
      <c r="H219" s="18" t="s">
        <v>193</v>
      </c>
      <c r="I219" s="18" t="s">
        <v>24</v>
      </c>
      <c r="J219" s="60">
        <v>555000</v>
      </c>
    </row>
    <row r="220" spans="1:10" s="16" customFormat="1" ht="94.5">
      <c r="A220" s="59" t="s">
        <v>194</v>
      </c>
      <c r="B220" s="15">
        <v>602</v>
      </c>
      <c r="C220" s="15" t="s">
        <v>46</v>
      </c>
      <c r="D220" s="17" t="s">
        <v>136</v>
      </c>
      <c r="E220" s="17" t="s">
        <v>11</v>
      </c>
      <c r="F220" s="28" t="s">
        <v>3</v>
      </c>
      <c r="G220" s="28" t="s">
        <v>15</v>
      </c>
      <c r="H220" s="18" t="s">
        <v>16</v>
      </c>
      <c r="I220" s="18"/>
      <c r="J220" s="60">
        <f t="shared" ref="J220" si="84">J221</f>
        <v>8065965</v>
      </c>
    </row>
    <row r="221" spans="1:10" s="16" customFormat="1" ht="63">
      <c r="A221" s="59" t="s">
        <v>195</v>
      </c>
      <c r="B221" s="15">
        <v>602</v>
      </c>
      <c r="C221" s="15" t="s">
        <v>46</v>
      </c>
      <c r="D221" s="17" t="s">
        <v>136</v>
      </c>
      <c r="E221" s="17" t="s">
        <v>11</v>
      </c>
      <c r="F221" s="28" t="s">
        <v>3</v>
      </c>
      <c r="G221" s="28" t="s">
        <v>9</v>
      </c>
      <c r="H221" s="18" t="s">
        <v>16</v>
      </c>
      <c r="I221" s="18"/>
      <c r="J221" s="60">
        <f t="shared" ref="J221" si="85">SUM(J222,J226)</f>
        <v>8065965</v>
      </c>
    </row>
    <row r="222" spans="1:10" s="16" customFormat="1" ht="31.5">
      <c r="A222" s="59" t="s">
        <v>19</v>
      </c>
      <c r="B222" s="15">
        <v>602</v>
      </c>
      <c r="C222" s="15" t="s">
        <v>46</v>
      </c>
      <c r="D222" s="17" t="s">
        <v>136</v>
      </c>
      <c r="E222" s="17" t="s">
        <v>11</v>
      </c>
      <c r="F222" s="28" t="s">
        <v>3</v>
      </c>
      <c r="G222" s="28" t="s">
        <v>9</v>
      </c>
      <c r="H222" s="18" t="s">
        <v>20</v>
      </c>
      <c r="I222" s="18"/>
      <c r="J222" s="60">
        <f t="shared" ref="J222" si="86">SUM(J223:J225)</f>
        <v>522901</v>
      </c>
    </row>
    <row r="223" spans="1:10" s="16" customFormat="1" ht="94.5">
      <c r="A223" s="59" t="s">
        <v>21</v>
      </c>
      <c r="B223" s="15">
        <v>602</v>
      </c>
      <c r="C223" s="15" t="s">
        <v>46</v>
      </c>
      <c r="D223" s="17" t="s">
        <v>136</v>
      </c>
      <c r="E223" s="17" t="s">
        <v>11</v>
      </c>
      <c r="F223" s="28" t="s">
        <v>3</v>
      </c>
      <c r="G223" s="28" t="s">
        <v>9</v>
      </c>
      <c r="H223" s="18" t="s">
        <v>20</v>
      </c>
      <c r="I223" s="18" t="s">
        <v>22</v>
      </c>
      <c r="J223" s="61">
        <v>234281</v>
      </c>
    </row>
    <row r="224" spans="1:10" s="16" customFormat="1" ht="47.25">
      <c r="A224" s="59" t="s">
        <v>23</v>
      </c>
      <c r="B224" s="15">
        <v>602</v>
      </c>
      <c r="C224" s="15" t="s">
        <v>46</v>
      </c>
      <c r="D224" s="17" t="s">
        <v>136</v>
      </c>
      <c r="E224" s="17" t="s">
        <v>11</v>
      </c>
      <c r="F224" s="28" t="s">
        <v>3</v>
      </c>
      <c r="G224" s="28" t="s">
        <v>9</v>
      </c>
      <c r="H224" s="18" t="s">
        <v>20</v>
      </c>
      <c r="I224" s="18" t="s">
        <v>24</v>
      </c>
      <c r="J224" s="60">
        <v>287000</v>
      </c>
    </row>
    <row r="225" spans="1:10" s="16" customFormat="1" ht="15.75">
      <c r="A225" s="59" t="s">
        <v>25</v>
      </c>
      <c r="B225" s="15">
        <v>602</v>
      </c>
      <c r="C225" s="15" t="s">
        <v>46</v>
      </c>
      <c r="D225" s="17" t="s">
        <v>136</v>
      </c>
      <c r="E225" s="17" t="s">
        <v>11</v>
      </c>
      <c r="F225" s="28" t="s">
        <v>3</v>
      </c>
      <c r="G225" s="28" t="s">
        <v>9</v>
      </c>
      <c r="H225" s="18" t="s">
        <v>20</v>
      </c>
      <c r="I225" s="18" t="s">
        <v>26</v>
      </c>
      <c r="J225" s="60">
        <v>1620</v>
      </c>
    </row>
    <row r="226" spans="1:10" s="16" customFormat="1" ht="31.5">
      <c r="A226" s="59" t="s">
        <v>27</v>
      </c>
      <c r="B226" s="15">
        <v>602</v>
      </c>
      <c r="C226" s="15" t="s">
        <v>46</v>
      </c>
      <c r="D226" s="17" t="s">
        <v>136</v>
      </c>
      <c r="E226" s="17" t="s">
        <v>11</v>
      </c>
      <c r="F226" s="28" t="s">
        <v>3</v>
      </c>
      <c r="G226" s="28" t="s">
        <v>9</v>
      </c>
      <c r="H226" s="18" t="s">
        <v>28</v>
      </c>
      <c r="I226" s="18"/>
      <c r="J226" s="60">
        <f t="shared" ref="J226" si="87">SUM(J227:J227)</f>
        <v>7543064</v>
      </c>
    </row>
    <row r="227" spans="1:10" s="16" customFormat="1" ht="94.5">
      <c r="A227" s="59" t="s">
        <v>21</v>
      </c>
      <c r="B227" s="15">
        <v>602</v>
      </c>
      <c r="C227" s="15" t="s">
        <v>46</v>
      </c>
      <c r="D227" s="17" t="s">
        <v>136</v>
      </c>
      <c r="E227" s="17" t="s">
        <v>11</v>
      </c>
      <c r="F227" s="28" t="s">
        <v>3</v>
      </c>
      <c r="G227" s="28" t="s">
        <v>9</v>
      </c>
      <c r="H227" s="18" t="s">
        <v>28</v>
      </c>
      <c r="I227" s="18" t="s">
        <v>22</v>
      </c>
      <c r="J227" s="60">
        <v>7543064</v>
      </c>
    </row>
    <row r="228" spans="1:10" s="22" customFormat="1" ht="47.25">
      <c r="A228" s="64" t="s">
        <v>196</v>
      </c>
      <c r="B228" s="29" t="s">
        <v>197</v>
      </c>
      <c r="C228" s="29"/>
      <c r="D228" s="30"/>
      <c r="E228" s="30"/>
      <c r="F228" s="31"/>
      <c r="G228" s="31"/>
      <c r="H228" s="32"/>
      <c r="I228" s="32"/>
      <c r="J228" s="65">
        <f t="shared" ref="J228" si="88">SUM(J229,J236)</f>
        <v>6922617</v>
      </c>
    </row>
    <row r="229" spans="1:10" s="22" customFormat="1" ht="15.75">
      <c r="A229" s="64" t="s">
        <v>134</v>
      </c>
      <c r="B229" s="29" t="s">
        <v>197</v>
      </c>
      <c r="C229" s="29" t="s">
        <v>46</v>
      </c>
      <c r="D229" s="30"/>
      <c r="E229" s="30"/>
      <c r="F229" s="31"/>
      <c r="G229" s="31"/>
      <c r="H229" s="32"/>
      <c r="I229" s="32"/>
      <c r="J229" s="65">
        <f t="shared" ref="J229:J230" si="89">J230</f>
        <v>476800</v>
      </c>
    </row>
    <row r="230" spans="1:10" s="22" customFormat="1" ht="31.5">
      <c r="A230" s="64" t="s">
        <v>135</v>
      </c>
      <c r="B230" s="29" t="s">
        <v>197</v>
      </c>
      <c r="C230" s="29" t="s">
        <v>46</v>
      </c>
      <c r="D230" s="30" t="s">
        <v>136</v>
      </c>
      <c r="E230" s="30"/>
      <c r="F230" s="31"/>
      <c r="G230" s="31"/>
      <c r="H230" s="32"/>
      <c r="I230" s="32"/>
      <c r="J230" s="65">
        <f t="shared" si="89"/>
        <v>476800</v>
      </c>
    </row>
    <row r="231" spans="1:10" s="22" customFormat="1" ht="78.75">
      <c r="A231" s="64" t="s">
        <v>171</v>
      </c>
      <c r="B231" s="29" t="s">
        <v>197</v>
      </c>
      <c r="C231" s="29" t="s">
        <v>46</v>
      </c>
      <c r="D231" s="30" t="s">
        <v>136</v>
      </c>
      <c r="E231" s="30" t="s">
        <v>57</v>
      </c>
      <c r="F231" s="31" t="s">
        <v>14</v>
      </c>
      <c r="G231" s="31" t="s">
        <v>15</v>
      </c>
      <c r="H231" s="32" t="s">
        <v>16</v>
      </c>
      <c r="I231" s="32"/>
      <c r="J231" s="65">
        <f t="shared" ref="J231:J233" si="90">SUM(J232)</f>
        <v>476800</v>
      </c>
    </row>
    <row r="232" spans="1:10" s="22" customFormat="1" ht="31.5">
      <c r="A232" s="64" t="s">
        <v>198</v>
      </c>
      <c r="B232" s="29" t="s">
        <v>197</v>
      </c>
      <c r="C232" s="29" t="s">
        <v>46</v>
      </c>
      <c r="D232" s="30" t="s">
        <v>136</v>
      </c>
      <c r="E232" s="30" t="s">
        <v>57</v>
      </c>
      <c r="F232" s="31" t="s">
        <v>18</v>
      </c>
      <c r="G232" s="31" t="s">
        <v>15</v>
      </c>
      <c r="H232" s="32" t="s">
        <v>16</v>
      </c>
      <c r="I232" s="32"/>
      <c r="J232" s="65">
        <f t="shared" si="90"/>
        <v>476800</v>
      </c>
    </row>
    <row r="233" spans="1:10" s="22" customFormat="1" ht="31.5">
      <c r="A233" s="64" t="s">
        <v>199</v>
      </c>
      <c r="B233" s="29" t="s">
        <v>197</v>
      </c>
      <c r="C233" s="29" t="s">
        <v>46</v>
      </c>
      <c r="D233" s="30" t="s">
        <v>136</v>
      </c>
      <c r="E233" s="30" t="s">
        <v>57</v>
      </c>
      <c r="F233" s="31" t="s">
        <v>18</v>
      </c>
      <c r="G233" s="31" t="s">
        <v>9</v>
      </c>
      <c r="H233" s="32" t="s">
        <v>16</v>
      </c>
      <c r="I233" s="32"/>
      <c r="J233" s="65">
        <f t="shared" si="90"/>
        <v>476800</v>
      </c>
    </row>
    <row r="234" spans="1:10" s="22" customFormat="1" ht="31.5">
      <c r="A234" s="64" t="s">
        <v>200</v>
      </c>
      <c r="B234" s="29" t="s">
        <v>197</v>
      </c>
      <c r="C234" s="29" t="s">
        <v>46</v>
      </c>
      <c r="D234" s="30" t="s">
        <v>136</v>
      </c>
      <c r="E234" s="30" t="s">
        <v>57</v>
      </c>
      <c r="F234" s="31" t="s">
        <v>18</v>
      </c>
      <c r="G234" s="31" t="s">
        <v>9</v>
      </c>
      <c r="H234" s="32" t="s">
        <v>201</v>
      </c>
      <c r="I234" s="32"/>
      <c r="J234" s="65">
        <f t="shared" ref="J234" si="91">J235</f>
        <v>476800</v>
      </c>
    </row>
    <row r="235" spans="1:10" s="22" customFormat="1" ht="47.25">
      <c r="A235" s="64" t="s">
        <v>23</v>
      </c>
      <c r="B235" s="29" t="s">
        <v>197</v>
      </c>
      <c r="C235" s="29" t="s">
        <v>46</v>
      </c>
      <c r="D235" s="30" t="s">
        <v>136</v>
      </c>
      <c r="E235" s="30" t="s">
        <v>57</v>
      </c>
      <c r="F235" s="31" t="s">
        <v>18</v>
      </c>
      <c r="G235" s="31" t="s">
        <v>9</v>
      </c>
      <c r="H235" s="32" t="s">
        <v>201</v>
      </c>
      <c r="I235" s="32" t="s">
        <v>24</v>
      </c>
      <c r="J235" s="65">
        <v>476800</v>
      </c>
    </row>
    <row r="236" spans="1:10" s="21" customFormat="1" ht="15.75">
      <c r="A236" s="59" t="s">
        <v>145</v>
      </c>
      <c r="B236" s="15">
        <v>603</v>
      </c>
      <c r="C236" s="15" t="s">
        <v>57</v>
      </c>
      <c r="D236" s="17"/>
      <c r="E236" s="17"/>
      <c r="F236" s="28"/>
      <c r="G236" s="28"/>
      <c r="H236" s="18"/>
      <c r="I236" s="18"/>
      <c r="J236" s="60">
        <f t="shared" ref="J236:J239" si="92">J237</f>
        <v>6445817</v>
      </c>
    </row>
    <row r="237" spans="1:10" s="21" customFormat="1" ht="31.5">
      <c r="A237" s="59" t="s">
        <v>202</v>
      </c>
      <c r="B237" s="15">
        <v>603</v>
      </c>
      <c r="C237" s="15" t="s">
        <v>57</v>
      </c>
      <c r="D237" s="17" t="s">
        <v>57</v>
      </c>
      <c r="E237" s="17"/>
      <c r="F237" s="28"/>
      <c r="G237" s="28"/>
      <c r="H237" s="18"/>
      <c r="I237" s="18"/>
      <c r="J237" s="60">
        <f t="shared" si="92"/>
        <v>6445817</v>
      </c>
    </row>
    <row r="238" spans="1:10" s="21" customFormat="1" ht="78.75">
      <c r="A238" s="59" t="s">
        <v>171</v>
      </c>
      <c r="B238" s="15">
        <v>603</v>
      </c>
      <c r="C238" s="15" t="s">
        <v>57</v>
      </c>
      <c r="D238" s="17" t="s">
        <v>57</v>
      </c>
      <c r="E238" s="17" t="s">
        <v>57</v>
      </c>
      <c r="F238" s="28" t="s">
        <v>14</v>
      </c>
      <c r="G238" s="28" t="s">
        <v>15</v>
      </c>
      <c r="H238" s="18" t="s">
        <v>16</v>
      </c>
      <c r="I238" s="18"/>
      <c r="J238" s="60">
        <f t="shared" si="92"/>
        <v>6445817</v>
      </c>
    </row>
    <row r="239" spans="1:10" s="21" customFormat="1" ht="110.25">
      <c r="A239" s="59" t="s">
        <v>203</v>
      </c>
      <c r="B239" s="15">
        <v>603</v>
      </c>
      <c r="C239" s="15" t="s">
        <v>57</v>
      </c>
      <c r="D239" s="17" t="s">
        <v>57</v>
      </c>
      <c r="E239" s="17" t="s">
        <v>57</v>
      </c>
      <c r="F239" s="28" t="s">
        <v>3</v>
      </c>
      <c r="G239" s="28" t="s">
        <v>15</v>
      </c>
      <c r="H239" s="18" t="s">
        <v>16</v>
      </c>
      <c r="I239" s="18"/>
      <c r="J239" s="60">
        <f t="shared" si="92"/>
        <v>6445817</v>
      </c>
    </row>
    <row r="240" spans="1:10" s="21" customFormat="1" ht="63">
      <c r="A240" s="59" t="s">
        <v>204</v>
      </c>
      <c r="B240" s="15">
        <v>603</v>
      </c>
      <c r="C240" s="15" t="s">
        <v>57</v>
      </c>
      <c r="D240" s="17" t="s">
        <v>57</v>
      </c>
      <c r="E240" s="17" t="s">
        <v>57</v>
      </c>
      <c r="F240" s="28" t="s">
        <v>3</v>
      </c>
      <c r="G240" s="28" t="s">
        <v>9</v>
      </c>
      <c r="H240" s="18" t="s">
        <v>16</v>
      </c>
      <c r="I240" s="18"/>
      <c r="J240" s="60">
        <f>SUM(J241,J244)</f>
        <v>6445817</v>
      </c>
    </row>
    <row r="241" spans="1:10" s="21" customFormat="1" ht="31.5">
      <c r="A241" s="59" t="s">
        <v>19</v>
      </c>
      <c r="B241" s="15" t="s">
        <v>197</v>
      </c>
      <c r="C241" s="15" t="s">
        <v>57</v>
      </c>
      <c r="D241" s="17" t="s">
        <v>57</v>
      </c>
      <c r="E241" s="17" t="s">
        <v>57</v>
      </c>
      <c r="F241" s="28" t="s">
        <v>3</v>
      </c>
      <c r="G241" s="28" t="s">
        <v>9</v>
      </c>
      <c r="H241" s="18" t="s">
        <v>20</v>
      </c>
      <c r="I241" s="18"/>
      <c r="J241" s="60">
        <f>SUM(J242:J243)</f>
        <v>710405</v>
      </c>
    </row>
    <row r="242" spans="1:10" s="21" customFormat="1" ht="94.5">
      <c r="A242" s="59" t="s">
        <v>21</v>
      </c>
      <c r="B242" s="15" t="s">
        <v>197</v>
      </c>
      <c r="C242" s="15" t="s">
        <v>57</v>
      </c>
      <c r="D242" s="17" t="s">
        <v>57</v>
      </c>
      <c r="E242" s="17" t="s">
        <v>57</v>
      </c>
      <c r="F242" s="28" t="s">
        <v>3</v>
      </c>
      <c r="G242" s="28" t="s">
        <v>9</v>
      </c>
      <c r="H242" s="18" t="s">
        <v>20</v>
      </c>
      <c r="I242" s="18" t="s">
        <v>22</v>
      </c>
      <c r="J242" s="60">
        <v>127420</v>
      </c>
    </row>
    <row r="243" spans="1:10" s="21" customFormat="1" ht="47.25">
      <c r="A243" s="59" t="s">
        <v>23</v>
      </c>
      <c r="B243" s="15" t="s">
        <v>197</v>
      </c>
      <c r="C243" s="15" t="s">
        <v>57</v>
      </c>
      <c r="D243" s="17" t="s">
        <v>57</v>
      </c>
      <c r="E243" s="17" t="s">
        <v>57</v>
      </c>
      <c r="F243" s="28" t="s">
        <v>3</v>
      </c>
      <c r="G243" s="28" t="s">
        <v>9</v>
      </c>
      <c r="H243" s="18" t="s">
        <v>20</v>
      </c>
      <c r="I243" s="18" t="s">
        <v>24</v>
      </c>
      <c r="J243" s="60">
        <v>582985</v>
      </c>
    </row>
    <row r="244" spans="1:10" s="21" customFormat="1" ht="31.5">
      <c r="A244" s="59" t="s">
        <v>27</v>
      </c>
      <c r="B244" s="15" t="s">
        <v>197</v>
      </c>
      <c r="C244" s="15" t="s">
        <v>57</v>
      </c>
      <c r="D244" s="17" t="s">
        <v>57</v>
      </c>
      <c r="E244" s="17" t="s">
        <v>57</v>
      </c>
      <c r="F244" s="28" t="s">
        <v>3</v>
      </c>
      <c r="G244" s="28" t="s">
        <v>9</v>
      </c>
      <c r="H244" s="18" t="s">
        <v>28</v>
      </c>
      <c r="I244" s="18"/>
      <c r="J244" s="60">
        <f t="shared" ref="J244" si="93">SUM(J245:J245)</f>
        <v>5735412</v>
      </c>
    </row>
    <row r="245" spans="1:10" s="21" customFormat="1" ht="94.5">
      <c r="A245" s="59" t="s">
        <v>21</v>
      </c>
      <c r="B245" s="15" t="s">
        <v>197</v>
      </c>
      <c r="C245" s="15" t="s">
        <v>57</v>
      </c>
      <c r="D245" s="17" t="s">
        <v>57</v>
      </c>
      <c r="E245" s="17" t="s">
        <v>57</v>
      </c>
      <c r="F245" s="28" t="s">
        <v>3</v>
      </c>
      <c r="G245" s="28" t="s">
        <v>9</v>
      </c>
      <c r="H245" s="18" t="s">
        <v>28</v>
      </c>
      <c r="I245" s="18" t="s">
        <v>22</v>
      </c>
      <c r="J245" s="60">
        <v>5735412</v>
      </c>
    </row>
    <row r="246" spans="1:10" s="21" customFormat="1" ht="47.25">
      <c r="A246" s="59" t="s">
        <v>205</v>
      </c>
      <c r="B246" s="15" t="s">
        <v>206</v>
      </c>
      <c r="C246" s="15"/>
      <c r="D246" s="17"/>
      <c r="E246" s="17"/>
      <c r="F246" s="28"/>
      <c r="G246" s="28"/>
      <c r="H246" s="18"/>
      <c r="I246" s="18"/>
      <c r="J246" s="60">
        <f>SUM(J247,J269)</f>
        <v>22211537</v>
      </c>
    </row>
    <row r="247" spans="1:10" s="16" customFormat="1" ht="15.75">
      <c r="A247" s="59" t="s">
        <v>8</v>
      </c>
      <c r="B247" s="15" t="s">
        <v>206</v>
      </c>
      <c r="C247" s="15" t="s">
        <v>9</v>
      </c>
      <c r="D247" s="17"/>
      <c r="E247" s="17"/>
      <c r="F247" s="28"/>
      <c r="G247" s="28"/>
      <c r="H247" s="18"/>
      <c r="I247" s="18"/>
      <c r="J247" s="60">
        <f>SUM(J248,J256,J261)</f>
        <v>20941537</v>
      </c>
    </row>
    <row r="248" spans="1:10" s="21" customFormat="1" ht="63">
      <c r="A248" s="59" t="s">
        <v>207</v>
      </c>
      <c r="B248" s="15" t="s">
        <v>206</v>
      </c>
      <c r="C248" s="15" t="s">
        <v>9</v>
      </c>
      <c r="D248" s="17" t="s">
        <v>208</v>
      </c>
      <c r="E248" s="17"/>
      <c r="F248" s="28"/>
      <c r="G248" s="28"/>
      <c r="H248" s="18"/>
      <c r="I248" s="18"/>
      <c r="J248" s="60">
        <f t="shared" ref="J248:J249" si="94">J249</f>
        <v>15487907</v>
      </c>
    </row>
    <row r="249" spans="1:10" s="21" customFormat="1" ht="47.25">
      <c r="A249" s="59" t="s">
        <v>209</v>
      </c>
      <c r="B249" s="15">
        <v>604</v>
      </c>
      <c r="C249" s="15" t="s">
        <v>9</v>
      </c>
      <c r="D249" s="17" t="s">
        <v>208</v>
      </c>
      <c r="E249" s="17" t="s">
        <v>210</v>
      </c>
      <c r="F249" s="28" t="s">
        <v>14</v>
      </c>
      <c r="G249" s="28" t="s">
        <v>15</v>
      </c>
      <c r="H249" s="18" t="s">
        <v>16</v>
      </c>
      <c r="I249" s="18"/>
      <c r="J249" s="60">
        <f t="shared" si="94"/>
        <v>15487907</v>
      </c>
    </row>
    <row r="250" spans="1:10" s="21" customFormat="1" ht="63">
      <c r="A250" s="59" t="s">
        <v>211</v>
      </c>
      <c r="B250" s="15" t="s">
        <v>206</v>
      </c>
      <c r="C250" s="15" t="s">
        <v>9</v>
      </c>
      <c r="D250" s="17" t="s">
        <v>208</v>
      </c>
      <c r="E250" s="17" t="s">
        <v>210</v>
      </c>
      <c r="F250" s="28" t="s">
        <v>18</v>
      </c>
      <c r="G250" s="28" t="s">
        <v>15</v>
      </c>
      <c r="H250" s="18" t="s">
        <v>16</v>
      </c>
      <c r="I250" s="18"/>
      <c r="J250" s="60">
        <f>SUM(J251,J254)</f>
        <v>15487907</v>
      </c>
    </row>
    <row r="251" spans="1:10" s="21" customFormat="1" ht="31.5">
      <c r="A251" s="59" t="s">
        <v>19</v>
      </c>
      <c r="B251" s="15" t="s">
        <v>206</v>
      </c>
      <c r="C251" s="15" t="s">
        <v>9</v>
      </c>
      <c r="D251" s="17" t="s">
        <v>208</v>
      </c>
      <c r="E251" s="17" t="s">
        <v>210</v>
      </c>
      <c r="F251" s="28" t="s">
        <v>18</v>
      </c>
      <c r="G251" s="28" t="s">
        <v>15</v>
      </c>
      <c r="H251" s="18" t="s">
        <v>20</v>
      </c>
      <c r="I251" s="18"/>
      <c r="J251" s="60">
        <f>SUM(J252:J253)</f>
        <v>1376317</v>
      </c>
    </row>
    <row r="252" spans="1:10" s="21" customFormat="1" ht="94.5">
      <c r="A252" s="59" t="s">
        <v>21</v>
      </c>
      <c r="B252" s="15" t="s">
        <v>206</v>
      </c>
      <c r="C252" s="15" t="s">
        <v>9</v>
      </c>
      <c r="D252" s="17" t="s">
        <v>208</v>
      </c>
      <c r="E252" s="17" t="s">
        <v>210</v>
      </c>
      <c r="F252" s="28" t="s">
        <v>18</v>
      </c>
      <c r="G252" s="28" t="s">
        <v>15</v>
      </c>
      <c r="H252" s="18" t="s">
        <v>20</v>
      </c>
      <c r="I252" s="18" t="s">
        <v>22</v>
      </c>
      <c r="J252" s="60">
        <v>461081</v>
      </c>
    </row>
    <row r="253" spans="1:10" s="21" customFormat="1" ht="47.25">
      <c r="A253" s="59" t="s">
        <v>23</v>
      </c>
      <c r="B253" s="15" t="s">
        <v>206</v>
      </c>
      <c r="C253" s="15" t="s">
        <v>9</v>
      </c>
      <c r="D253" s="17" t="s">
        <v>208</v>
      </c>
      <c r="E253" s="17" t="s">
        <v>210</v>
      </c>
      <c r="F253" s="28" t="s">
        <v>18</v>
      </c>
      <c r="G253" s="28" t="s">
        <v>15</v>
      </c>
      <c r="H253" s="18" t="s">
        <v>20</v>
      </c>
      <c r="I253" s="18" t="s">
        <v>24</v>
      </c>
      <c r="J253" s="60">
        <v>915236</v>
      </c>
    </row>
    <row r="254" spans="1:10" s="21" customFormat="1" ht="31.5">
      <c r="A254" s="59" t="s">
        <v>27</v>
      </c>
      <c r="B254" s="15" t="s">
        <v>206</v>
      </c>
      <c r="C254" s="15" t="s">
        <v>9</v>
      </c>
      <c r="D254" s="17" t="s">
        <v>208</v>
      </c>
      <c r="E254" s="17" t="s">
        <v>210</v>
      </c>
      <c r="F254" s="28" t="s">
        <v>18</v>
      </c>
      <c r="G254" s="28" t="s">
        <v>15</v>
      </c>
      <c r="H254" s="18" t="s">
        <v>28</v>
      </c>
      <c r="I254" s="18"/>
      <c r="J254" s="60">
        <f>SUM(J255:J255)</f>
        <v>14111590</v>
      </c>
    </row>
    <row r="255" spans="1:10" s="21" customFormat="1" ht="94.5">
      <c r="A255" s="59" t="s">
        <v>21</v>
      </c>
      <c r="B255" s="15" t="s">
        <v>206</v>
      </c>
      <c r="C255" s="15" t="s">
        <v>9</v>
      </c>
      <c r="D255" s="17" t="s">
        <v>208</v>
      </c>
      <c r="E255" s="17" t="s">
        <v>210</v>
      </c>
      <c r="F255" s="28" t="s">
        <v>18</v>
      </c>
      <c r="G255" s="28" t="s">
        <v>15</v>
      </c>
      <c r="H255" s="18" t="s">
        <v>28</v>
      </c>
      <c r="I255" s="18" t="s">
        <v>22</v>
      </c>
      <c r="J255" s="60">
        <v>14111590</v>
      </c>
    </row>
    <row r="256" spans="1:10" s="16" customFormat="1" ht="15.75">
      <c r="A256" s="59" t="s">
        <v>212</v>
      </c>
      <c r="B256" s="15">
        <v>604</v>
      </c>
      <c r="C256" s="15" t="s">
        <v>9</v>
      </c>
      <c r="D256" s="17" t="s">
        <v>89</v>
      </c>
      <c r="E256" s="17"/>
      <c r="F256" s="28"/>
      <c r="G256" s="28"/>
      <c r="H256" s="18"/>
      <c r="I256" s="18"/>
      <c r="J256" s="60">
        <f t="shared" ref="J256:J259" si="95">J257</f>
        <v>600000</v>
      </c>
    </row>
    <row r="257" spans="1:10" s="16" customFormat="1" ht="47.25">
      <c r="A257" s="59" t="s">
        <v>209</v>
      </c>
      <c r="B257" s="15">
        <v>604</v>
      </c>
      <c r="C257" s="15" t="s">
        <v>9</v>
      </c>
      <c r="D257" s="17" t="s">
        <v>89</v>
      </c>
      <c r="E257" s="17" t="s">
        <v>210</v>
      </c>
      <c r="F257" s="28" t="s">
        <v>14</v>
      </c>
      <c r="G257" s="28" t="s">
        <v>15</v>
      </c>
      <c r="H257" s="18" t="s">
        <v>16</v>
      </c>
      <c r="I257" s="18"/>
      <c r="J257" s="60">
        <f t="shared" si="95"/>
        <v>600000</v>
      </c>
    </row>
    <row r="258" spans="1:10" s="16" customFormat="1" ht="47.25">
      <c r="A258" s="59" t="s">
        <v>213</v>
      </c>
      <c r="B258" s="15">
        <v>604</v>
      </c>
      <c r="C258" s="15" t="s">
        <v>9</v>
      </c>
      <c r="D258" s="17" t="s">
        <v>89</v>
      </c>
      <c r="E258" s="17" t="s">
        <v>210</v>
      </c>
      <c r="F258" s="28" t="s">
        <v>3</v>
      </c>
      <c r="G258" s="28" t="s">
        <v>15</v>
      </c>
      <c r="H258" s="18" t="s">
        <v>16</v>
      </c>
      <c r="I258" s="18"/>
      <c r="J258" s="60">
        <f t="shared" si="95"/>
        <v>600000</v>
      </c>
    </row>
    <row r="259" spans="1:10" s="16" customFormat="1" ht="15.75">
      <c r="A259" s="59" t="s">
        <v>214</v>
      </c>
      <c r="B259" s="15">
        <v>604</v>
      </c>
      <c r="C259" s="15" t="s">
        <v>9</v>
      </c>
      <c r="D259" s="17" t="s">
        <v>89</v>
      </c>
      <c r="E259" s="17" t="s">
        <v>210</v>
      </c>
      <c r="F259" s="28" t="s">
        <v>3</v>
      </c>
      <c r="G259" s="28" t="s">
        <v>15</v>
      </c>
      <c r="H259" s="18" t="s">
        <v>215</v>
      </c>
      <c r="I259" s="18"/>
      <c r="J259" s="60">
        <f t="shared" si="95"/>
        <v>600000</v>
      </c>
    </row>
    <row r="260" spans="1:10" s="16" customFormat="1" ht="15.75">
      <c r="A260" s="59" t="s">
        <v>25</v>
      </c>
      <c r="B260" s="15">
        <v>604</v>
      </c>
      <c r="C260" s="15" t="s">
        <v>9</v>
      </c>
      <c r="D260" s="17" t="s">
        <v>89</v>
      </c>
      <c r="E260" s="17" t="s">
        <v>210</v>
      </c>
      <c r="F260" s="28" t="s">
        <v>3</v>
      </c>
      <c r="G260" s="28" t="s">
        <v>15</v>
      </c>
      <c r="H260" s="18" t="s">
        <v>215</v>
      </c>
      <c r="I260" s="18" t="s">
        <v>26</v>
      </c>
      <c r="J260" s="60">
        <v>600000</v>
      </c>
    </row>
    <row r="261" spans="1:10" s="21" customFormat="1" ht="15.75">
      <c r="A261" s="59" t="s">
        <v>32</v>
      </c>
      <c r="B261" s="15" t="s">
        <v>206</v>
      </c>
      <c r="C261" s="15" t="s">
        <v>9</v>
      </c>
      <c r="D261" s="17" t="s">
        <v>33</v>
      </c>
      <c r="E261" s="17"/>
      <c r="F261" s="28"/>
      <c r="G261" s="28"/>
      <c r="H261" s="18"/>
      <c r="I261" s="18"/>
      <c r="J261" s="60">
        <f>SUM(J262)</f>
        <v>4853630</v>
      </c>
    </row>
    <row r="262" spans="1:10" s="21" customFormat="1" ht="47.25">
      <c r="A262" s="59" t="s">
        <v>209</v>
      </c>
      <c r="B262" s="15" t="s">
        <v>206</v>
      </c>
      <c r="C262" s="15" t="s">
        <v>9</v>
      </c>
      <c r="D262" s="17" t="s">
        <v>33</v>
      </c>
      <c r="E262" s="17" t="s">
        <v>210</v>
      </c>
      <c r="F262" s="28" t="s">
        <v>14</v>
      </c>
      <c r="G262" s="28" t="s">
        <v>15</v>
      </c>
      <c r="H262" s="18" t="s">
        <v>16</v>
      </c>
      <c r="I262" s="18"/>
      <c r="J262" s="60">
        <f>SUM(J263,J266)</f>
        <v>4853630</v>
      </c>
    </row>
    <row r="263" spans="1:10" s="21" customFormat="1" ht="78.75">
      <c r="A263" s="59" t="s">
        <v>216</v>
      </c>
      <c r="B263" s="15" t="s">
        <v>206</v>
      </c>
      <c r="C263" s="15" t="s">
        <v>9</v>
      </c>
      <c r="D263" s="17" t="s">
        <v>33</v>
      </c>
      <c r="E263" s="17" t="s">
        <v>210</v>
      </c>
      <c r="F263" s="28" t="s">
        <v>31</v>
      </c>
      <c r="G263" s="28" t="s">
        <v>15</v>
      </c>
      <c r="H263" s="18" t="s">
        <v>16</v>
      </c>
      <c r="I263" s="18"/>
      <c r="J263" s="60">
        <f t="shared" ref="J263" si="96">J264</f>
        <v>250000</v>
      </c>
    </row>
    <row r="264" spans="1:10" s="21" customFormat="1" ht="110.25">
      <c r="A264" s="59" t="s">
        <v>217</v>
      </c>
      <c r="B264" s="15">
        <v>604</v>
      </c>
      <c r="C264" s="15" t="s">
        <v>9</v>
      </c>
      <c r="D264" s="17" t="s">
        <v>33</v>
      </c>
      <c r="E264" s="17" t="s">
        <v>210</v>
      </c>
      <c r="F264" s="28" t="s">
        <v>31</v>
      </c>
      <c r="G264" s="28" t="s">
        <v>15</v>
      </c>
      <c r="H264" s="18" t="s">
        <v>218</v>
      </c>
      <c r="I264" s="18"/>
      <c r="J264" s="60">
        <f t="shared" ref="J264" si="97">SUM(J265:J265)</f>
        <v>250000</v>
      </c>
    </row>
    <row r="265" spans="1:10" s="21" customFormat="1" ht="15.75">
      <c r="A265" s="59" t="s">
        <v>25</v>
      </c>
      <c r="B265" s="15">
        <v>604</v>
      </c>
      <c r="C265" s="15" t="s">
        <v>9</v>
      </c>
      <c r="D265" s="17" t="s">
        <v>33</v>
      </c>
      <c r="E265" s="17" t="s">
        <v>210</v>
      </c>
      <c r="F265" s="28" t="s">
        <v>31</v>
      </c>
      <c r="G265" s="28" t="s">
        <v>15</v>
      </c>
      <c r="H265" s="18" t="s">
        <v>218</v>
      </c>
      <c r="I265" s="18" t="s">
        <v>26</v>
      </c>
      <c r="J265" s="60">
        <v>250000</v>
      </c>
    </row>
    <row r="266" spans="1:10" s="21" customFormat="1" ht="47.25">
      <c r="A266" s="59" t="s">
        <v>219</v>
      </c>
      <c r="B266" s="15" t="s">
        <v>206</v>
      </c>
      <c r="C266" s="15" t="s">
        <v>9</v>
      </c>
      <c r="D266" s="17" t="s">
        <v>33</v>
      </c>
      <c r="E266" s="17" t="s">
        <v>210</v>
      </c>
      <c r="F266" s="28" t="s">
        <v>4</v>
      </c>
      <c r="G266" s="28" t="s">
        <v>15</v>
      </c>
      <c r="H266" s="18" t="s">
        <v>16</v>
      </c>
      <c r="I266" s="18"/>
      <c r="J266" s="60">
        <f t="shared" ref="J266:J267" si="98">J267</f>
        <v>4603630</v>
      </c>
    </row>
    <row r="267" spans="1:10" s="21" customFormat="1" ht="173.25">
      <c r="A267" s="59" t="s">
        <v>220</v>
      </c>
      <c r="B267" s="15" t="s">
        <v>206</v>
      </c>
      <c r="C267" s="15" t="s">
        <v>9</v>
      </c>
      <c r="D267" s="17" t="s">
        <v>33</v>
      </c>
      <c r="E267" s="17" t="s">
        <v>210</v>
      </c>
      <c r="F267" s="28" t="s">
        <v>4</v>
      </c>
      <c r="G267" s="28" t="s">
        <v>15</v>
      </c>
      <c r="H267" s="18" t="s">
        <v>221</v>
      </c>
      <c r="I267" s="18"/>
      <c r="J267" s="60">
        <f t="shared" si="98"/>
        <v>4603630</v>
      </c>
    </row>
    <row r="268" spans="1:10" s="21" customFormat="1" ht="15.75">
      <c r="A268" s="59" t="s">
        <v>25</v>
      </c>
      <c r="B268" s="15" t="s">
        <v>206</v>
      </c>
      <c r="C268" s="15" t="s">
        <v>9</v>
      </c>
      <c r="D268" s="17" t="s">
        <v>33</v>
      </c>
      <c r="E268" s="17" t="s">
        <v>210</v>
      </c>
      <c r="F268" s="28" t="s">
        <v>4</v>
      </c>
      <c r="G268" s="28" t="s">
        <v>15</v>
      </c>
      <c r="H268" s="18" t="s">
        <v>221</v>
      </c>
      <c r="I268" s="18" t="s">
        <v>26</v>
      </c>
      <c r="J268" s="60">
        <v>4603630</v>
      </c>
    </row>
    <row r="269" spans="1:10" s="21" customFormat="1" ht="31.5">
      <c r="A269" s="59" t="s">
        <v>222</v>
      </c>
      <c r="B269" s="15">
        <v>604</v>
      </c>
      <c r="C269" s="15" t="s">
        <v>33</v>
      </c>
      <c r="D269" s="17"/>
      <c r="E269" s="17"/>
      <c r="F269" s="28"/>
      <c r="G269" s="28"/>
      <c r="H269" s="18"/>
      <c r="I269" s="18"/>
      <c r="J269" s="60">
        <f t="shared" ref="J269:J273" si="99">J270</f>
        <v>1270000</v>
      </c>
    </row>
    <row r="270" spans="1:10" s="21" customFormat="1" ht="31.5">
      <c r="A270" s="59" t="s">
        <v>223</v>
      </c>
      <c r="B270" s="15">
        <v>604</v>
      </c>
      <c r="C270" s="15" t="s">
        <v>33</v>
      </c>
      <c r="D270" s="17" t="s">
        <v>9</v>
      </c>
      <c r="E270" s="17"/>
      <c r="F270" s="28"/>
      <c r="G270" s="28"/>
      <c r="H270" s="18"/>
      <c r="I270" s="18"/>
      <c r="J270" s="60">
        <f t="shared" si="99"/>
        <v>1270000</v>
      </c>
    </row>
    <row r="271" spans="1:10" s="21" customFormat="1" ht="47.25">
      <c r="A271" s="59" t="s">
        <v>209</v>
      </c>
      <c r="B271" s="15">
        <v>604</v>
      </c>
      <c r="C271" s="15" t="s">
        <v>33</v>
      </c>
      <c r="D271" s="17" t="s">
        <v>9</v>
      </c>
      <c r="E271" s="17" t="s">
        <v>210</v>
      </c>
      <c r="F271" s="28" t="s">
        <v>14</v>
      </c>
      <c r="G271" s="28" t="s">
        <v>15</v>
      </c>
      <c r="H271" s="18" t="s">
        <v>16</v>
      </c>
      <c r="I271" s="18"/>
      <c r="J271" s="60">
        <f t="shared" si="99"/>
        <v>1270000</v>
      </c>
    </row>
    <row r="272" spans="1:10" s="21" customFormat="1" ht="31.5">
      <c r="A272" s="59" t="s">
        <v>224</v>
      </c>
      <c r="B272" s="15">
        <v>604</v>
      </c>
      <c r="C272" s="15" t="s">
        <v>33</v>
      </c>
      <c r="D272" s="17" t="s">
        <v>9</v>
      </c>
      <c r="E272" s="17" t="s">
        <v>210</v>
      </c>
      <c r="F272" s="28" t="s">
        <v>107</v>
      </c>
      <c r="G272" s="28" t="s">
        <v>15</v>
      </c>
      <c r="H272" s="18" t="s">
        <v>16</v>
      </c>
      <c r="I272" s="18"/>
      <c r="J272" s="60">
        <f t="shared" si="99"/>
        <v>1270000</v>
      </c>
    </row>
    <row r="273" spans="1:10" s="21" customFormat="1" ht="31.5">
      <c r="A273" s="59" t="s">
        <v>225</v>
      </c>
      <c r="B273" s="15">
        <v>604</v>
      </c>
      <c r="C273" s="15" t="s">
        <v>33</v>
      </c>
      <c r="D273" s="17" t="s">
        <v>9</v>
      </c>
      <c r="E273" s="17" t="s">
        <v>210</v>
      </c>
      <c r="F273" s="28" t="s">
        <v>107</v>
      </c>
      <c r="G273" s="28" t="s">
        <v>15</v>
      </c>
      <c r="H273" s="18" t="s">
        <v>226</v>
      </c>
      <c r="I273" s="18"/>
      <c r="J273" s="60">
        <f t="shared" si="99"/>
        <v>1270000</v>
      </c>
    </row>
    <row r="274" spans="1:10" s="21" customFormat="1" ht="31.5">
      <c r="A274" s="59" t="s">
        <v>227</v>
      </c>
      <c r="B274" s="15">
        <v>604</v>
      </c>
      <c r="C274" s="15" t="s">
        <v>33</v>
      </c>
      <c r="D274" s="17" t="s">
        <v>9</v>
      </c>
      <c r="E274" s="17" t="s">
        <v>210</v>
      </c>
      <c r="F274" s="28" t="s">
        <v>107</v>
      </c>
      <c r="G274" s="28" t="s">
        <v>15</v>
      </c>
      <c r="H274" s="18" t="s">
        <v>226</v>
      </c>
      <c r="I274" s="18" t="s">
        <v>228</v>
      </c>
      <c r="J274" s="60">
        <v>1270000</v>
      </c>
    </row>
    <row r="275" spans="1:10" s="21" customFormat="1" ht="47.25">
      <c r="A275" s="59" t="s">
        <v>229</v>
      </c>
      <c r="B275" s="15" t="s">
        <v>230</v>
      </c>
      <c r="C275" s="15"/>
      <c r="D275" s="17"/>
      <c r="E275" s="17"/>
      <c r="F275" s="28"/>
      <c r="G275" s="28"/>
      <c r="H275" s="18"/>
      <c r="I275" s="18"/>
      <c r="J275" s="60">
        <f>SUM(J276,J373)</f>
        <v>480550421</v>
      </c>
    </row>
    <row r="276" spans="1:10" s="16" customFormat="1" ht="15.75">
      <c r="A276" s="59" t="s">
        <v>155</v>
      </c>
      <c r="B276" s="15">
        <v>606</v>
      </c>
      <c r="C276" s="15" t="s">
        <v>61</v>
      </c>
      <c r="D276" s="17"/>
      <c r="E276" s="17"/>
      <c r="F276" s="28"/>
      <c r="G276" s="28"/>
      <c r="H276" s="18"/>
      <c r="I276" s="18"/>
      <c r="J276" s="60">
        <f>SUM(J277,J298,J348,J354,J332)</f>
        <v>480415325</v>
      </c>
    </row>
    <row r="277" spans="1:10" s="16" customFormat="1" ht="15.75">
      <c r="A277" s="59" t="s">
        <v>231</v>
      </c>
      <c r="B277" s="15">
        <v>606</v>
      </c>
      <c r="C277" s="15" t="s">
        <v>61</v>
      </c>
      <c r="D277" s="17" t="s">
        <v>9</v>
      </c>
      <c r="E277" s="17"/>
      <c r="F277" s="28"/>
      <c r="G277" s="28"/>
      <c r="H277" s="18"/>
      <c r="I277" s="18"/>
      <c r="J277" s="60">
        <f>SUM(J278,J293)</f>
        <v>219809683</v>
      </c>
    </row>
    <row r="278" spans="1:10" s="16" customFormat="1" ht="63">
      <c r="A278" s="59" t="s">
        <v>232</v>
      </c>
      <c r="B278" s="15">
        <v>606</v>
      </c>
      <c r="C278" s="15" t="s">
        <v>61</v>
      </c>
      <c r="D278" s="17" t="s">
        <v>9</v>
      </c>
      <c r="E278" s="17" t="s">
        <v>9</v>
      </c>
      <c r="F278" s="28" t="s">
        <v>14</v>
      </c>
      <c r="G278" s="28" t="s">
        <v>15</v>
      </c>
      <c r="H278" s="18" t="s">
        <v>16</v>
      </c>
      <c r="I278" s="18"/>
      <c r="J278" s="60">
        <f t="shared" ref="J278" si="100">SUM(J279)</f>
        <v>218523609</v>
      </c>
    </row>
    <row r="279" spans="1:10" s="16" customFormat="1" ht="47.25">
      <c r="A279" s="59" t="s">
        <v>233</v>
      </c>
      <c r="B279" s="15">
        <v>606</v>
      </c>
      <c r="C279" s="15" t="s">
        <v>61</v>
      </c>
      <c r="D279" s="17" t="s">
        <v>9</v>
      </c>
      <c r="E279" s="17" t="s">
        <v>9</v>
      </c>
      <c r="F279" s="28" t="s">
        <v>18</v>
      </c>
      <c r="G279" s="28" t="s">
        <v>15</v>
      </c>
      <c r="H279" s="18" t="s">
        <v>16</v>
      </c>
      <c r="I279" s="18"/>
      <c r="J279" s="60">
        <f>SUM(J280,J290)</f>
        <v>218523609</v>
      </c>
    </row>
    <row r="280" spans="1:10" s="16" customFormat="1" ht="31.5">
      <c r="A280" s="59" t="s">
        <v>234</v>
      </c>
      <c r="B280" s="15">
        <v>606</v>
      </c>
      <c r="C280" s="15" t="s">
        <v>61</v>
      </c>
      <c r="D280" s="17" t="s">
        <v>9</v>
      </c>
      <c r="E280" s="17" t="s">
        <v>9</v>
      </c>
      <c r="F280" s="28" t="s">
        <v>18</v>
      </c>
      <c r="G280" s="28" t="s">
        <v>9</v>
      </c>
      <c r="H280" s="18" t="s">
        <v>16</v>
      </c>
      <c r="I280" s="18"/>
      <c r="J280" s="60">
        <f t="shared" ref="J280" si="101">SUM(J281,J286)</f>
        <v>218344709</v>
      </c>
    </row>
    <row r="281" spans="1:10" s="16" customFormat="1" ht="31.5">
      <c r="A281" s="59" t="s">
        <v>235</v>
      </c>
      <c r="B281" s="15">
        <v>606</v>
      </c>
      <c r="C281" s="15" t="s">
        <v>61</v>
      </c>
      <c r="D281" s="17" t="s">
        <v>9</v>
      </c>
      <c r="E281" s="17" t="s">
        <v>9</v>
      </c>
      <c r="F281" s="28" t="s">
        <v>18</v>
      </c>
      <c r="G281" s="28" t="s">
        <v>9</v>
      </c>
      <c r="H281" s="18" t="s">
        <v>236</v>
      </c>
      <c r="I281" s="18"/>
      <c r="J281" s="60">
        <f t="shared" ref="J281" si="102">SUM(J282:J285)</f>
        <v>114072879</v>
      </c>
    </row>
    <row r="282" spans="1:10" s="16" customFormat="1" ht="94.5">
      <c r="A282" s="59" t="s">
        <v>21</v>
      </c>
      <c r="B282" s="15">
        <v>606</v>
      </c>
      <c r="C282" s="15" t="s">
        <v>61</v>
      </c>
      <c r="D282" s="17" t="s">
        <v>9</v>
      </c>
      <c r="E282" s="17" t="s">
        <v>9</v>
      </c>
      <c r="F282" s="28" t="s">
        <v>18</v>
      </c>
      <c r="G282" s="28" t="s">
        <v>9</v>
      </c>
      <c r="H282" s="18" t="s">
        <v>236</v>
      </c>
      <c r="I282" s="18" t="s">
        <v>22</v>
      </c>
      <c r="J282" s="60">
        <v>2675032</v>
      </c>
    </row>
    <row r="283" spans="1:10" s="16" customFormat="1" ht="47.25">
      <c r="A283" s="59" t="s">
        <v>23</v>
      </c>
      <c r="B283" s="15">
        <v>606</v>
      </c>
      <c r="C283" s="15" t="s">
        <v>61</v>
      </c>
      <c r="D283" s="17" t="s">
        <v>9</v>
      </c>
      <c r="E283" s="17" t="s">
        <v>9</v>
      </c>
      <c r="F283" s="28" t="s">
        <v>18</v>
      </c>
      <c r="G283" s="28" t="s">
        <v>9</v>
      </c>
      <c r="H283" s="18" t="s">
        <v>236</v>
      </c>
      <c r="I283" s="18" t="s">
        <v>24</v>
      </c>
      <c r="J283" s="60">
        <v>1567348</v>
      </c>
    </row>
    <row r="284" spans="1:10" s="16" customFormat="1" ht="47.25">
      <c r="A284" s="59" t="s">
        <v>98</v>
      </c>
      <c r="B284" s="15">
        <v>606</v>
      </c>
      <c r="C284" s="15" t="s">
        <v>61</v>
      </c>
      <c r="D284" s="17" t="s">
        <v>9</v>
      </c>
      <c r="E284" s="17" t="s">
        <v>9</v>
      </c>
      <c r="F284" s="28" t="s">
        <v>18</v>
      </c>
      <c r="G284" s="28" t="s">
        <v>9</v>
      </c>
      <c r="H284" s="18" t="s">
        <v>236</v>
      </c>
      <c r="I284" s="18" t="s">
        <v>7</v>
      </c>
      <c r="J284" s="60">
        <v>109718487</v>
      </c>
    </row>
    <row r="285" spans="1:10" s="16" customFormat="1" ht="15.75">
      <c r="A285" s="59" t="s">
        <v>25</v>
      </c>
      <c r="B285" s="15">
        <v>606</v>
      </c>
      <c r="C285" s="15" t="s">
        <v>61</v>
      </c>
      <c r="D285" s="17" t="s">
        <v>9</v>
      </c>
      <c r="E285" s="17" t="s">
        <v>9</v>
      </c>
      <c r="F285" s="28" t="s">
        <v>18</v>
      </c>
      <c r="G285" s="28" t="s">
        <v>9</v>
      </c>
      <c r="H285" s="18" t="s">
        <v>236</v>
      </c>
      <c r="I285" s="18" t="s">
        <v>26</v>
      </c>
      <c r="J285" s="60">
        <v>112012</v>
      </c>
    </row>
    <row r="286" spans="1:10" s="16" customFormat="1" ht="141.75">
      <c r="A286" s="59" t="s">
        <v>237</v>
      </c>
      <c r="B286" s="15">
        <v>606</v>
      </c>
      <c r="C286" s="15" t="s">
        <v>61</v>
      </c>
      <c r="D286" s="17" t="s">
        <v>9</v>
      </c>
      <c r="E286" s="17" t="s">
        <v>9</v>
      </c>
      <c r="F286" s="28" t="s">
        <v>18</v>
      </c>
      <c r="G286" s="28" t="s">
        <v>9</v>
      </c>
      <c r="H286" s="18" t="s">
        <v>238</v>
      </c>
      <c r="I286" s="18"/>
      <c r="J286" s="60">
        <f>SUM(J287:J289)</f>
        <v>104271830</v>
      </c>
    </row>
    <row r="287" spans="1:10" s="16" customFormat="1" ht="94.5">
      <c r="A287" s="59" t="s">
        <v>21</v>
      </c>
      <c r="B287" s="15">
        <v>606</v>
      </c>
      <c r="C287" s="15" t="s">
        <v>61</v>
      </c>
      <c r="D287" s="17" t="s">
        <v>9</v>
      </c>
      <c r="E287" s="17" t="s">
        <v>9</v>
      </c>
      <c r="F287" s="28" t="s">
        <v>18</v>
      </c>
      <c r="G287" s="28" t="s">
        <v>9</v>
      </c>
      <c r="H287" s="18" t="s">
        <v>238</v>
      </c>
      <c r="I287" s="18" t="s">
        <v>22</v>
      </c>
      <c r="J287" s="60">
        <f>2785990</f>
        <v>2785990</v>
      </c>
    </row>
    <row r="288" spans="1:10" s="16" customFormat="1" ht="47.25">
      <c r="A288" s="59" t="s">
        <v>23</v>
      </c>
      <c r="B288" s="15">
        <v>606</v>
      </c>
      <c r="C288" s="15" t="s">
        <v>61</v>
      </c>
      <c r="D288" s="17" t="s">
        <v>9</v>
      </c>
      <c r="E288" s="17" t="s">
        <v>9</v>
      </c>
      <c r="F288" s="28" t="s">
        <v>18</v>
      </c>
      <c r="G288" s="28" t="s">
        <v>9</v>
      </c>
      <c r="H288" s="18" t="s">
        <v>238</v>
      </c>
      <c r="I288" s="18" t="s">
        <v>24</v>
      </c>
      <c r="J288" s="60">
        <v>15180</v>
      </c>
    </row>
    <row r="289" spans="1:10" s="16" customFormat="1" ht="47.25">
      <c r="A289" s="59" t="s">
        <v>98</v>
      </c>
      <c r="B289" s="15">
        <v>606</v>
      </c>
      <c r="C289" s="15" t="s">
        <v>61</v>
      </c>
      <c r="D289" s="17" t="s">
        <v>9</v>
      </c>
      <c r="E289" s="17" t="s">
        <v>9</v>
      </c>
      <c r="F289" s="28" t="s">
        <v>18</v>
      </c>
      <c r="G289" s="28" t="s">
        <v>9</v>
      </c>
      <c r="H289" s="18" t="s">
        <v>238</v>
      </c>
      <c r="I289" s="18" t="s">
        <v>7</v>
      </c>
      <c r="J289" s="60">
        <v>101470660</v>
      </c>
    </row>
    <row r="290" spans="1:10" s="16" customFormat="1" ht="47.25">
      <c r="A290" s="59" t="s">
        <v>239</v>
      </c>
      <c r="B290" s="15">
        <v>606</v>
      </c>
      <c r="C290" s="15" t="s">
        <v>61</v>
      </c>
      <c r="D290" s="17" t="s">
        <v>9</v>
      </c>
      <c r="E290" s="17" t="s">
        <v>9</v>
      </c>
      <c r="F290" s="28" t="s">
        <v>18</v>
      </c>
      <c r="G290" s="28" t="s">
        <v>148</v>
      </c>
      <c r="H290" s="18" t="s">
        <v>16</v>
      </c>
      <c r="I290" s="18"/>
      <c r="J290" s="60">
        <f t="shared" ref="J290" si="103">J291</f>
        <v>178900</v>
      </c>
    </row>
    <row r="291" spans="1:10" s="16" customFormat="1" ht="47.25">
      <c r="A291" s="59" t="s">
        <v>240</v>
      </c>
      <c r="B291" s="15">
        <v>606</v>
      </c>
      <c r="C291" s="15" t="s">
        <v>61</v>
      </c>
      <c r="D291" s="17" t="s">
        <v>9</v>
      </c>
      <c r="E291" s="17" t="s">
        <v>9</v>
      </c>
      <c r="F291" s="28" t="s">
        <v>18</v>
      </c>
      <c r="G291" s="28" t="s">
        <v>148</v>
      </c>
      <c r="H291" s="18" t="s">
        <v>241</v>
      </c>
      <c r="I291" s="18"/>
      <c r="J291" s="60">
        <f>SUM(J292:J292)</f>
        <v>178900</v>
      </c>
    </row>
    <row r="292" spans="1:10" s="16" customFormat="1" ht="47.25">
      <c r="A292" s="59" t="s">
        <v>98</v>
      </c>
      <c r="B292" s="15">
        <v>606</v>
      </c>
      <c r="C292" s="15" t="s">
        <v>61</v>
      </c>
      <c r="D292" s="17" t="s">
        <v>9</v>
      </c>
      <c r="E292" s="17" t="s">
        <v>9</v>
      </c>
      <c r="F292" s="28" t="s">
        <v>18</v>
      </c>
      <c r="G292" s="28" t="s">
        <v>148</v>
      </c>
      <c r="H292" s="18" t="s">
        <v>241</v>
      </c>
      <c r="I292" s="18" t="s">
        <v>7</v>
      </c>
      <c r="J292" s="60">
        <v>178900</v>
      </c>
    </row>
    <row r="293" spans="1:10" s="16" customFormat="1" ht="78.75">
      <c r="A293" s="59" t="s">
        <v>242</v>
      </c>
      <c r="B293" s="15">
        <v>606</v>
      </c>
      <c r="C293" s="15" t="s">
        <v>61</v>
      </c>
      <c r="D293" s="17" t="s">
        <v>9</v>
      </c>
      <c r="E293" s="17" t="s">
        <v>148</v>
      </c>
      <c r="F293" s="28" t="s">
        <v>14</v>
      </c>
      <c r="G293" s="28" t="s">
        <v>15</v>
      </c>
      <c r="H293" s="18" t="s">
        <v>16</v>
      </c>
      <c r="I293" s="18"/>
      <c r="J293" s="60">
        <f t="shared" ref="J293:J294" si="104">J294</f>
        <v>1286074</v>
      </c>
    </row>
    <row r="294" spans="1:10" s="16" customFormat="1" ht="63">
      <c r="A294" s="59" t="s">
        <v>243</v>
      </c>
      <c r="B294" s="15">
        <v>606</v>
      </c>
      <c r="C294" s="15" t="s">
        <v>61</v>
      </c>
      <c r="D294" s="17" t="s">
        <v>9</v>
      </c>
      <c r="E294" s="17" t="s">
        <v>148</v>
      </c>
      <c r="F294" s="28" t="s">
        <v>3</v>
      </c>
      <c r="G294" s="28" t="s">
        <v>15</v>
      </c>
      <c r="H294" s="18" t="s">
        <v>16</v>
      </c>
      <c r="I294" s="18"/>
      <c r="J294" s="60">
        <f t="shared" si="104"/>
        <v>1286074</v>
      </c>
    </row>
    <row r="295" spans="1:10" s="16" customFormat="1" ht="47.25">
      <c r="A295" s="59" t="s">
        <v>244</v>
      </c>
      <c r="B295" s="15">
        <v>606</v>
      </c>
      <c r="C295" s="15" t="s">
        <v>61</v>
      </c>
      <c r="D295" s="17" t="s">
        <v>9</v>
      </c>
      <c r="E295" s="17" t="s">
        <v>148</v>
      </c>
      <c r="F295" s="28" t="s">
        <v>3</v>
      </c>
      <c r="G295" s="28" t="s">
        <v>41</v>
      </c>
      <c r="H295" s="18" t="s">
        <v>16</v>
      </c>
      <c r="I295" s="18"/>
      <c r="J295" s="60">
        <f t="shared" ref="J295" si="105">SUM(J296)</f>
        <v>1286074</v>
      </c>
    </row>
    <row r="296" spans="1:10" s="16" customFormat="1" ht="47.25">
      <c r="A296" s="59" t="s">
        <v>245</v>
      </c>
      <c r="B296" s="15">
        <v>606</v>
      </c>
      <c r="C296" s="15" t="s">
        <v>61</v>
      </c>
      <c r="D296" s="17" t="s">
        <v>9</v>
      </c>
      <c r="E296" s="17" t="s">
        <v>148</v>
      </c>
      <c r="F296" s="28" t="s">
        <v>3</v>
      </c>
      <c r="G296" s="28" t="s">
        <v>41</v>
      </c>
      <c r="H296" s="18" t="s">
        <v>246</v>
      </c>
      <c r="I296" s="18"/>
      <c r="J296" s="60">
        <f t="shared" ref="J296" si="106">J297</f>
        <v>1286074</v>
      </c>
    </row>
    <row r="297" spans="1:10" s="16" customFormat="1" ht="47.25">
      <c r="A297" s="59" t="s">
        <v>98</v>
      </c>
      <c r="B297" s="15">
        <v>606</v>
      </c>
      <c r="C297" s="15" t="s">
        <v>61</v>
      </c>
      <c r="D297" s="17" t="s">
        <v>9</v>
      </c>
      <c r="E297" s="17" t="s">
        <v>148</v>
      </c>
      <c r="F297" s="28" t="s">
        <v>3</v>
      </c>
      <c r="G297" s="28" t="s">
        <v>41</v>
      </c>
      <c r="H297" s="18" t="s">
        <v>246</v>
      </c>
      <c r="I297" s="18" t="s">
        <v>7</v>
      </c>
      <c r="J297" s="60">
        <f>64304+1221770</f>
        <v>1286074</v>
      </c>
    </row>
    <row r="298" spans="1:10" s="16" customFormat="1" ht="15.75">
      <c r="A298" s="59" t="s">
        <v>247</v>
      </c>
      <c r="B298" s="15">
        <v>606</v>
      </c>
      <c r="C298" s="15" t="s">
        <v>61</v>
      </c>
      <c r="D298" s="17" t="s">
        <v>41</v>
      </c>
      <c r="E298" s="17"/>
      <c r="F298" s="28"/>
      <c r="G298" s="28"/>
      <c r="H298" s="18"/>
      <c r="I298" s="18"/>
      <c r="J298" s="60">
        <f>SUM(J299,J322,J327)</f>
        <v>222736979</v>
      </c>
    </row>
    <row r="299" spans="1:10" s="16" customFormat="1" ht="63">
      <c r="A299" s="59" t="s">
        <v>232</v>
      </c>
      <c r="B299" s="15">
        <v>606</v>
      </c>
      <c r="C299" s="15" t="s">
        <v>61</v>
      </c>
      <c r="D299" s="17" t="s">
        <v>41</v>
      </c>
      <c r="E299" s="17" t="s">
        <v>9</v>
      </c>
      <c r="F299" s="28" t="s">
        <v>14</v>
      </c>
      <c r="G299" s="28" t="s">
        <v>15</v>
      </c>
      <c r="H299" s="18" t="s">
        <v>16</v>
      </c>
      <c r="I299" s="18"/>
      <c r="J299" s="60">
        <f t="shared" ref="J299" si="107">J300</f>
        <v>220999878</v>
      </c>
    </row>
    <row r="300" spans="1:10" s="16" customFormat="1" ht="47.25">
      <c r="A300" s="59" t="s">
        <v>233</v>
      </c>
      <c r="B300" s="15">
        <v>606</v>
      </c>
      <c r="C300" s="15" t="s">
        <v>61</v>
      </c>
      <c r="D300" s="17" t="s">
        <v>41</v>
      </c>
      <c r="E300" s="17" t="s">
        <v>9</v>
      </c>
      <c r="F300" s="28" t="s">
        <v>18</v>
      </c>
      <c r="G300" s="28" t="s">
        <v>15</v>
      </c>
      <c r="H300" s="18" t="s">
        <v>16</v>
      </c>
      <c r="I300" s="18"/>
      <c r="J300" s="60">
        <f t="shared" ref="J300" si="108">SUM(J304,J315,J301,J319)</f>
        <v>220999878</v>
      </c>
    </row>
    <row r="301" spans="1:10" s="16" customFormat="1" ht="31.5">
      <c r="A301" s="59" t="s">
        <v>248</v>
      </c>
      <c r="B301" s="15" t="s">
        <v>230</v>
      </c>
      <c r="C301" s="15" t="s">
        <v>61</v>
      </c>
      <c r="D301" s="17" t="s">
        <v>41</v>
      </c>
      <c r="E301" s="17" t="s">
        <v>9</v>
      </c>
      <c r="F301" s="28" t="s">
        <v>18</v>
      </c>
      <c r="G301" s="28" t="s">
        <v>46</v>
      </c>
      <c r="H301" s="18" t="s">
        <v>16</v>
      </c>
      <c r="I301" s="18"/>
      <c r="J301" s="60">
        <f t="shared" ref="J301:J302" si="109">J302</f>
        <v>1251390</v>
      </c>
    </row>
    <row r="302" spans="1:10" s="16" customFormat="1" ht="47.25">
      <c r="A302" s="59" t="s">
        <v>249</v>
      </c>
      <c r="B302" s="15" t="s">
        <v>230</v>
      </c>
      <c r="C302" s="15" t="s">
        <v>61</v>
      </c>
      <c r="D302" s="17" t="s">
        <v>41</v>
      </c>
      <c r="E302" s="17" t="s">
        <v>9</v>
      </c>
      <c r="F302" s="28" t="s">
        <v>18</v>
      </c>
      <c r="G302" s="28" t="s">
        <v>46</v>
      </c>
      <c r="H302" s="18" t="s">
        <v>250</v>
      </c>
      <c r="I302" s="18"/>
      <c r="J302" s="60">
        <f t="shared" si="109"/>
        <v>1251390</v>
      </c>
    </row>
    <row r="303" spans="1:10" s="16" customFormat="1" ht="47.25">
      <c r="A303" s="59" t="s">
        <v>98</v>
      </c>
      <c r="B303" s="15" t="s">
        <v>230</v>
      </c>
      <c r="C303" s="15" t="s">
        <v>61</v>
      </c>
      <c r="D303" s="17" t="s">
        <v>41</v>
      </c>
      <c r="E303" s="17" t="s">
        <v>9</v>
      </c>
      <c r="F303" s="28" t="s">
        <v>18</v>
      </c>
      <c r="G303" s="28" t="s">
        <v>46</v>
      </c>
      <c r="H303" s="18" t="s">
        <v>250</v>
      </c>
      <c r="I303" s="18" t="s">
        <v>7</v>
      </c>
      <c r="J303" s="60">
        <f>62570+1188820</f>
        <v>1251390</v>
      </c>
    </row>
    <row r="304" spans="1:10" s="16" customFormat="1" ht="31.5">
      <c r="A304" s="59" t="s">
        <v>251</v>
      </c>
      <c r="B304" s="15">
        <v>606</v>
      </c>
      <c r="C304" s="15" t="s">
        <v>61</v>
      </c>
      <c r="D304" s="17" t="s">
        <v>41</v>
      </c>
      <c r="E304" s="17" t="s">
        <v>9</v>
      </c>
      <c r="F304" s="28" t="s">
        <v>18</v>
      </c>
      <c r="G304" s="28" t="s">
        <v>57</v>
      </c>
      <c r="H304" s="18" t="s">
        <v>16</v>
      </c>
      <c r="I304" s="18"/>
      <c r="J304" s="60">
        <f t="shared" ref="J304" si="110">SUM(J305,J311)</f>
        <v>214036500</v>
      </c>
    </row>
    <row r="305" spans="1:10" s="16" customFormat="1" ht="47.25">
      <c r="A305" s="59" t="s">
        <v>252</v>
      </c>
      <c r="B305" s="15">
        <v>606</v>
      </c>
      <c r="C305" s="15" t="s">
        <v>61</v>
      </c>
      <c r="D305" s="17" t="s">
        <v>41</v>
      </c>
      <c r="E305" s="17" t="s">
        <v>9</v>
      </c>
      <c r="F305" s="28" t="s">
        <v>18</v>
      </c>
      <c r="G305" s="28" t="s">
        <v>57</v>
      </c>
      <c r="H305" s="18" t="s">
        <v>253</v>
      </c>
      <c r="I305" s="18"/>
      <c r="J305" s="60">
        <f t="shared" ref="J305" si="111">SUM(J306:J310)</f>
        <v>73715960</v>
      </c>
    </row>
    <row r="306" spans="1:10" s="16" customFormat="1" ht="94.5">
      <c r="A306" s="59" t="s">
        <v>21</v>
      </c>
      <c r="B306" s="15">
        <v>606</v>
      </c>
      <c r="C306" s="15" t="s">
        <v>61</v>
      </c>
      <c r="D306" s="17" t="s">
        <v>41</v>
      </c>
      <c r="E306" s="17" t="s">
        <v>9</v>
      </c>
      <c r="F306" s="28" t="s">
        <v>18</v>
      </c>
      <c r="G306" s="28" t="s">
        <v>57</v>
      </c>
      <c r="H306" s="18" t="s">
        <v>253</v>
      </c>
      <c r="I306" s="18" t="s">
        <v>22</v>
      </c>
      <c r="J306" s="60">
        <v>9493300</v>
      </c>
    </row>
    <row r="307" spans="1:10" s="16" customFormat="1" ht="47.25">
      <c r="A307" s="59" t="s">
        <v>23</v>
      </c>
      <c r="B307" s="15">
        <v>606</v>
      </c>
      <c r="C307" s="15" t="s">
        <v>61</v>
      </c>
      <c r="D307" s="17" t="s">
        <v>41</v>
      </c>
      <c r="E307" s="17" t="s">
        <v>9</v>
      </c>
      <c r="F307" s="28" t="s">
        <v>18</v>
      </c>
      <c r="G307" s="28" t="s">
        <v>57</v>
      </c>
      <c r="H307" s="18" t="s">
        <v>253</v>
      </c>
      <c r="I307" s="18" t="s">
        <v>24</v>
      </c>
      <c r="J307" s="60">
        <v>5390028</v>
      </c>
    </row>
    <row r="308" spans="1:10" s="16" customFormat="1" ht="31.5">
      <c r="A308" s="59" t="s">
        <v>169</v>
      </c>
      <c r="B308" s="15" t="s">
        <v>230</v>
      </c>
      <c r="C308" s="15" t="s">
        <v>61</v>
      </c>
      <c r="D308" s="17" t="s">
        <v>41</v>
      </c>
      <c r="E308" s="17" t="s">
        <v>9</v>
      </c>
      <c r="F308" s="28" t="s">
        <v>18</v>
      </c>
      <c r="G308" s="28" t="s">
        <v>57</v>
      </c>
      <c r="H308" s="18" t="s">
        <v>253</v>
      </c>
      <c r="I308" s="18" t="s">
        <v>170</v>
      </c>
      <c r="J308" s="60">
        <v>29106</v>
      </c>
    </row>
    <row r="309" spans="1:10" s="16" customFormat="1" ht="47.25">
      <c r="A309" s="59" t="s">
        <v>98</v>
      </c>
      <c r="B309" s="15">
        <v>606</v>
      </c>
      <c r="C309" s="15" t="s">
        <v>61</v>
      </c>
      <c r="D309" s="17" t="s">
        <v>41</v>
      </c>
      <c r="E309" s="17" t="s">
        <v>9</v>
      </c>
      <c r="F309" s="28" t="s">
        <v>18</v>
      </c>
      <c r="G309" s="28" t="s">
        <v>57</v>
      </c>
      <c r="H309" s="18" t="s">
        <v>253</v>
      </c>
      <c r="I309" s="18" t="s">
        <v>7</v>
      </c>
      <c r="J309" s="60">
        <v>57897082</v>
      </c>
    </row>
    <row r="310" spans="1:10" s="16" customFormat="1" ht="15.75">
      <c r="A310" s="59" t="s">
        <v>25</v>
      </c>
      <c r="B310" s="15">
        <v>606</v>
      </c>
      <c r="C310" s="15" t="s">
        <v>61</v>
      </c>
      <c r="D310" s="17" t="s">
        <v>41</v>
      </c>
      <c r="E310" s="17" t="s">
        <v>9</v>
      </c>
      <c r="F310" s="28" t="s">
        <v>18</v>
      </c>
      <c r="G310" s="28" t="s">
        <v>57</v>
      </c>
      <c r="H310" s="18" t="s">
        <v>253</v>
      </c>
      <c r="I310" s="18" t="s">
        <v>26</v>
      </c>
      <c r="J310" s="60">
        <v>906444</v>
      </c>
    </row>
    <row r="311" spans="1:10" s="16" customFormat="1" ht="189">
      <c r="A311" s="59" t="s">
        <v>254</v>
      </c>
      <c r="B311" s="15">
        <v>606</v>
      </c>
      <c r="C311" s="15" t="s">
        <v>61</v>
      </c>
      <c r="D311" s="17" t="s">
        <v>41</v>
      </c>
      <c r="E311" s="17" t="s">
        <v>9</v>
      </c>
      <c r="F311" s="28" t="s">
        <v>18</v>
      </c>
      <c r="G311" s="28" t="s">
        <v>57</v>
      </c>
      <c r="H311" s="18" t="s">
        <v>255</v>
      </c>
      <c r="I311" s="18"/>
      <c r="J311" s="60">
        <f t="shared" ref="J311" si="112">SUM(J312:J314)</f>
        <v>140320540</v>
      </c>
    </row>
    <row r="312" spans="1:10" s="16" customFormat="1" ht="94.5">
      <c r="A312" s="59" t="s">
        <v>21</v>
      </c>
      <c r="B312" s="15">
        <v>606</v>
      </c>
      <c r="C312" s="15" t="s">
        <v>61</v>
      </c>
      <c r="D312" s="17" t="s">
        <v>41</v>
      </c>
      <c r="E312" s="17" t="s">
        <v>9</v>
      </c>
      <c r="F312" s="28" t="s">
        <v>18</v>
      </c>
      <c r="G312" s="28" t="s">
        <v>57</v>
      </c>
      <c r="H312" s="18" t="s">
        <v>255</v>
      </c>
      <c r="I312" s="18" t="s">
        <v>22</v>
      </c>
      <c r="J312" s="60">
        <v>19504097</v>
      </c>
    </row>
    <row r="313" spans="1:10" s="16" customFormat="1" ht="47.25">
      <c r="A313" s="59" t="s">
        <v>23</v>
      </c>
      <c r="B313" s="15">
        <v>606</v>
      </c>
      <c r="C313" s="15" t="s">
        <v>61</v>
      </c>
      <c r="D313" s="17" t="s">
        <v>41</v>
      </c>
      <c r="E313" s="17" t="s">
        <v>9</v>
      </c>
      <c r="F313" s="28" t="s">
        <v>18</v>
      </c>
      <c r="G313" s="28" t="s">
        <v>57</v>
      </c>
      <c r="H313" s="18" t="s">
        <v>255</v>
      </c>
      <c r="I313" s="18" t="s">
        <v>24</v>
      </c>
      <c r="J313" s="60">
        <v>200280</v>
      </c>
    </row>
    <row r="314" spans="1:10" s="16" customFormat="1" ht="47.25">
      <c r="A314" s="59" t="s">
        <v>98</v>
      </c>
      <c r="B314" s="15">
        <v>606</v>
      </c>
      <c r="C314" s="15" t="s">
        <v>61</v>
      </c>
      <c r="D314" s="17" t="s">
        <v>41</v>
      </c>
      <c r="E314" s="17" t="s">
        <v>9</v>
      </c>
      <c r="F314" s="28" t="s">
        <v>18</v>
      </c>
      <c r="G314" s="28" t="s">
        <v>57</v>
      </c>
      <c r="H314" s="18" t="s">
        <v>255</v>
      </c>
      <c r="I314" s="18" t="s">
        <v>7</v>
      </c>
      <c r="J314" s="60">
        <v>120616163</v>
      </c>
    </row>
    <row r="315" spans="1:10" s="21" customFormat="1" ht="47.25">
      <c r="A315" s="59" t="s">
        <v>239</v>
      </c>
      <c r="B315" s="15" t="s">
        <v>230</v>
      </c>
      <c r="C315" s="15" t="s">
        <v>61</v>
      </c>
      <c r="D315" s="17" t="s">
        <v>41</v>
      </c>
      <c r="E315" s="17" t="s">
        <v>9</v>
      </c>
      <c r="F315" s="28" t="s">
        <v>18</v>
      </c>
      <c r="G315" s="28" t="s">
        <v>148</v>
      </c>
      <c r="H315" s="18" t="s">
        <v>16</v>
      </c>
      <c r="I315" s="18"/>
      <c r="J315" s="60">
        <f t="shared" ref="J315" si="113">J316</f>
        <v>380000</v>
      </c>
    </row>
    <row r="316" spans="1:10" s="21" customFormat="1" ht="47.25">
      <c r="A316" s="59" t="s">
        <v>240</v>
      </c>
      <c r="B316" s="15" t="s">
        <v>230</v>
      </c>
      <c r="C316" s="15" t="s">
        <v>61</v>
      </c>
      <c r="D316" s="17" t="s">
        <v>41</v>
      </c>
      <c r="E316" s="17" t="s">
        <v>9</v>
      </c>
      <c r="F316" s="28" t="s">
        <v>18</v>
      </c>
      <c r="G316" s="28" t="s">
        <v>148</v>
      </c>
      <c r="H316" s="18" t="s">
        <v>241</v>
      </c>
      <c r="I316" s="18"/>
      <c r="J316" s="60">
        <f t="shared" ref="J316" si="114">SUM(J317:J318)</f>
        <v>380000</v>
      </c>
    </row>
    <row r="317" spans="1:10" s="21" customFormat="1" ht="47.25">
      <c r="A317" s="59" t="s">
        <v>23</v>
      </c>
      <c r="B317" s="15" t="s">
        <v>230</v>
      </c>
      <c r="C317" s="15" t="s">
        <v>61</v>
      </c>
      <c r="D317" s="17" t="s">
        <v>41</v>
      </c>
      <c r="E317" s="17" t="s">
        <v>9</v>
      </c>
      <c r="F317" s="28" t="s">
        <v>18</v>
      </c>
      <c r="G317" s="28" t="s">
        <v>148</v>
      </c>
      <c r="H317" s="18" t="s">
        <v>241</v>
      </c>
      <c r="I317" s="18" t="s">
        <v>24</v>
      </c>
      <c r="J317" s="60">
        <v>20000</v>
      </c>
    </row>
    <row r="318" spans="1:10" s="21" customFormat="1" ht="47.25">
      <c r="A318" s="59" t="s">
        <v>98</v>
      </c>
      <c r="B318" s="15" t="s">
        <v>230</v>
      </c>
      <c r="C318" s="15" t="s">
        <v>61</v>
      </c>
      <c r="D318" s="17" t="s">
        <v>41</v>
      </c>
      <c r="E318" s="17" t="s">
        <v>9</v>
      </c>
      <c r="F318" s="28" t="s">
        <v>18</v>
      </c>
      <c r="G318" s="28" t="s">
        <v>148</v>
      </c>
      <c r="H318" s="18" t="s">
        <v>241</v>
      </c>
      <c r="I318" s="18" t="s">
        <v>7</v>
      </c>
      <c r="J318" s="60">
        <v>360000</v>
      </c>
    </row>
    <row r="319" spans="1:10" s="21" customFormat="1" ht="47.25">
      <c r="A319" s="59" t="s">
        <v>256</v>
      </c>
      <c r="B319" s="15" t="s">
        <v>230</v>
      </c>
      <c r="C319" s="15" t="s">
        <v>61</v>
      </c>
      <c r="D319" s="17" t="s">
        <v>41</v>
      </c>
      <c r="E319" s="17" t="s">
        <v>9</v>
      </c>
      <c r="F319" s="28" t="s">
        <v>18</v>
      </c>
      <c r="G319" s="28" t="s">
        <v>67</v>
      </c>
      <c r="H319" s="18" t="s">
        <v>16</v>
      </c>
      <c r="I319" s="18"/>
      <c r="J319" s="60">
        <f t="shared" ref="J319" si="115">J320</f>
        <v>5331988</v>
      </c>
    </row>
    <row r="320" spans="1:10" s="21" customFormat="1" ht="31.5">
      <c r="A320" s="59" t="s">
        <v>257</v>
      </c>
      <c r="B320" s="15" t="s">
        <v>230</v>
      </c>
      <c r="C320" s="15" t="s">
        <v>61</v>
      </c>
      <c r="D320" s="17" t="s">
        <v>41</v>
      </c>
      <c r="E320" s="17" t="s">
        <v>9</v>
      </c>
      <c r="F320" s="28" t="s">
        <v>18</v>
      </c>
      <c r="G320" s="28" t="s">
        <v>67</v>
      </c>
      <c r="H320" s="18" t="s">
        <v>258</v>
      </c>
      <c r="I320" s="18"/>
      <c r="J320" s="60">
        <f>SUM(J321:J321)</f>
        <v>5331988</v>
      </c>
    </row>
    <row r="321" spans="1:10" s="21" customFormat="1" ht="47.25">
      <c r="A321" s="59" t="s">
        <v>98</v>
      </c>
      <c r="B321" s="15" t="s">
        <v>230</v>
      </c>
      <c r="C321" s="15" t="s">
        <v>61</v>
      </c>
      <c r="D321" s="17" t="s">
        <v>41</v>
      </c>
      <c r="E321" s="17" t="s">
        <v>9</v>
      </c>
      <c r="F321" s="28" t="s">
        <v>18</v>
      </c>
      <c r="G321" s="28" t="s">
        <v>67</v>
      </c>
      <c r="H321" s="18" t="s">
        <v>258</v>
      </c>
      <c r="I321" s="18" t="s">
        <v>7</v>
      </c>
      <c r="J321" s="60">
        <f>215818+5116170</f>
        <v>5331988</v>
      </c>
    </row>
    <row r="322" spans="1:10" s="21" customFormat="1" ht="78.75">
      <c r="A322" s="59" t="s">
        <v>242</v>
      </c>
      <c r="B322" s="15" t="s">
        <v>230</v>
      </c>
      <c r="C322" s="15" t="s">
        <v>61</v>
      </c>
      <c r="D322" s="17" t="s">
        <v>41</v>
      </c>
      <c r="E322" s="17" t="s">
        <v>148</v>
      </c>
      <c r="F322" s="28" t="s">
        <v>14</v>
      </c>
      <c r="G322" s="28" t="s">
        <v>15</v>
      </c>
      <c r="H322" s="18" t="s">
        <v>16</v>
      </c>
      <c r="I322" s="18"/>
      <c r="J322" s="60">
        <f>J323</f>
        <v>375732</v>
      </c>
    </row>
    <row r="323" spans="1:10" s="21" customFormat="1" ht="63">
      <c r="A323" s="59" t="s">
        <v>243</v>
      </c>
      <c r="B323" s="15" t="s">
        <v>230</v>
      </c>
      <c r="C323" s="15" t="s">
        <v>61</v>
      </c>
      <c r="D323" s="17" t="s">
        <v>41</v>
      </c>
      <c r="E323" s="17" t="s">
        <v>148</v>
      </c>
      <c r="F323" s="28" t="s">
        <v>3</v>
      </c>
      <c r="G323" s="28" t="s">
        <v>15</v>
      </c>
      <c r="H323" s="18" t="s">
        <v>16</v>
      </c>
      <c r="I323" s="18"/>
      <c r="J323" s="60">
        <f>J324</f>
        <v>375732</v>
      </c>
    </row>
    <row r="324" spans="1:10" s="21" customFormat="1" ht="47.25">
      <c r="A324" s="59" t="s">
        <v>244</v>
      </c>
      <c r="B324" s="15" t="s">
        <v>230</v>
      </c>
      <c r="C324" s="15" t="s">
        <v>61</v>
      </c>
      <c r="D324" s="17" t="s">
        <v>41</v>
      </c>
      <c r="E324" s="17" t="s">
        <v>148</v>
      </c>
      <c r="F324" s="28" t="s">
        <v>3</v>
      </c>
      <c r="G324" s="28" t="s">
        <v>41</v>
      </c>
      <c r="H324" s="18" t="s">
        <v>16</v>
      </c>
      <c r="I324" s="18"/>
      <c r="J324" s="60">
        <f>J325</f>
        <v>375732</v>
      </c>
    </row>
    <row r="325" spans="1:10" s="21" customFormat="1" ht="47.25">
      <c r="A325" s="59" t="s">
        <v>245</v>
      </c>
      <c r="B325" s="15" t="s">
        <v>230</v>
      </c>
      <c r="C325" s="15" t="s">
        <v>61</v>
      </c>
      <c r="D325" s="17" t="s">
        <v>41</v>
      </c>
      <c r="E325" s="17" t="s">
        <v>148</v>
      </c>
      <c r="F325" s="28" t="s">
        <v>3</v>
      </c>
      <c r="G325" s="28" t="s">
        <v>41</v>
      </c>
      <c r="H325" s="18" t="s">
        <v>246</v>
      </c>
      <c r="I325" s="18"/>
      <c r="J325" s="60">
        <f>J326</f>
        <v>375732</v>
      </c>
    </row>
    <row r="326" spans="1:10" s="21" customFormat="1" ht="47.25">
      <c r="A326" s="59" t="s">
        <v>98</v>
      </c>
      <c r="B326" s="15" t="s">
        <v>230</v>
      </c>
      <c r="C326" s="15" t="s">
        <v>61</v>
      </c>
      <c r="D326" s="17" t="s">
        <v>41</v>
      </c>
      <c r="E326" s="17" t="s">
        <v>148</v>
      </c>
      <c r="F326" s="28" t="s">
        <v>3</v>
      </c>
      <c r="G326" s="28" t="s">
        <v>41</v>
      </c>
      <c r="H326" s="18" t="s">
        <v>246</v>
      </c>
      <c r="I326" s="18" t="s">
        <v>7</v>
      </c>
      <c r="J326" s="60">
        <f>18787+356945</f>
        <v>375732</v>
      </c>
    </row>
    <row r="327" spans="1:10" s="21" customFormat="1" ht="78.75">
      <c r="A327" s="59" t="s">
        <v>72</v>
      </c>
      <c r="B327" s="15" t="s">
        <v>230</v>
      </c>
      <c r="C327" s="15" t="s">
        <v>61</v>
      </c>
      <c r="D327" s="17" t="s">
        <v>41</v>
      </c>
      <c r="E327" s="17" t="s">
        <v>73</v>
      </c>
      <c r="F327" s="28" t="s">
        <v>14</v>
      </c>
      <c r="G327" s="28" t="s">
        <v>15</v>
      </c>
      <c r="H327" s="18" t="s">
        <v>16</v>
      </c>
      <c r="I327" s="18"/>
      <c r="J327" s="60">
        <f>J328</f>
        <v>1361369</v>
      </c>
    </row>
    <row r="328" spans="1:10" s="21" customFormat="1" ht="31.5">
      <c r="A328" s="59" t="s">
        <v>127</v>
      </c>
      <c r="B328" s="15" t="s">
        <v>230</v>
      </c>
      <c r="C328" s="15" t="s">
        <v>61</v>
      </c>
      <c r="D328" s="17" t="s">
        <v>41</v>
      </c>
      <c r="E328" s="17" t="s">
        <v>73</v>
      </c>
      <c r="F328" s="28" t="s">
        <v>18</v>
      </c>
      <c r="G328" s="28" t="s">
        <v>15</v>
      </c>
      <c r="H328" s="18" t="s">
        <v>16</v>
      </c>
      <c r="I328" s="18"/>
      <c r="J328" s="60">
        <f>J329</f>
        <v>1361369</v>
      </c>
    </row>
    <row r="329" spans="1:10" s="21" customFormat="1" ht="31.5">
      <c r="A329" s="59" t="s">
        <v>128</v>
      </c>
      <c r="B329" s="15" t="s">
        <v>230</v>
      </c>
      <c r="C329" s="15" t="s">
        <v>61</v>
      </c>
      <c r="D329" s="17" t="s">
        <v>41</v>
      </c>
      <c r="E329" s="17" t="s">
        <v>73</v>
      </c>
      <c r="F329" s="28" t="s">
        <v>18</v>
      </c>
      <c r="G329" s="28" t="s">
        <v>9</v>
      </c>
      <c r="H329" s="18" t="s">
        <v>16</v>
      </c>
      <c r="I329" s="18"/>
      <c r="J329" s="60">
        <f>J330</f>
        <v>1361369</v>
      </c>
    </row>
    <row r="330" spans="1:10" s="21" customFormat="1" ht="47.25">
      <c r="A330" s="59" t="s">
        <v>259</v>
      </c>
      <c r="B330" s="15" t="s">
        <v>230</v>
      </c>
      <c r="C330" s="15" t="s">
        <v>61</v>
      </c>
      <c r="D330" s="17" t="s">
        <v>41</v>
      </c>
      <c r="E330" s="17" t="s">
        <v>73</v>
      </c>
      <c r="F330" s="28" t="s">
        <v>18</v>
      </c>
      <c r="G330" s="28" t="s">
        <v>9</v>
      </c>
      <c r="H330" s="18" t="s">
        <v>260</v>
      </c>
      <c r="I330" s="18"/>
      <c r="J330" s="60">
        <f>J331</f>
        <v>1361369</v>
      </c>
    </row>
    <row r="331" spans="1:10" s="21" customFormat="1" ht="47.25">
      <c r="A331" s="59" t="s">
        <v>98</v>
      </c>
      <c r="B331" s="15" t="s">
        <v>230</v>
      </c>
      <c r="C331" s="15" t="s">
        <v>61</v>
      </c>
      <c r="D331" s="17" t="s">
        <v>41</v>
      </c>
      <c r="E331" s="17" t="s">
        <v>73</v>
      </c>
      <c r="F331" s="28" t="s">
        <v>18</v>
      </c>
      <c r="G331" s="28" t="s">
        <v>9</v>
      </c>
      <c r="H331" s="18" t="s">
        <v>260</v>
      </c>
      <c r="I331" s="18" t="s">
        <v>7</v>
      </c>
      <c r="J331" s="60">
        <f>68069+1293300</f>
        <v>1361369</v>
      </c>
    </row>
    <row r="332" spans="1:10" s="21" customFormat="1" ht="15.75">
      <c r="A332" s="59" t="s">
        <v>261</v>
      </c>
      <c r="B332" s="15" t="s">
        <v>230</v>
      </c>
      <c r="C332" s="15" t="s">
        <v>61</v>
      </c>
      <c r="D332" s="17" t="s">
        <v>11</v>
      </c>
      <c r="E332" s="17"/>
      <c r="F332" s="28"/>
      <c r="G332" s="28"/>
      <c r="H332" s="18"/>
      <c r="I332" s="18"/>
      <c r="J332" s="60">
        <f>SUM(J333,J338,J343)</f>
        <v>23829587</v>
      </c>
    </row>
    <row r="333" spans="1:10" s="21" customFormat="1" ht="63">
      <c r="A333" s="59" t="s">
        <v>232</v>
      </c>
      <c r="B333" s="15" t="s">
        <v>230</v>
      </c>
      <c r="C333" s="15" t="s">
        <v>61</v>
      </c>
      <c r="D333" s="17" t="s">
        <v>11</v>
      </c>
      <c r="E333" s="17" t="s">
        <v>9</v>
      </c>
      <c r="F333" s="28" t="s">
        <v>14</v>
      </c>
      <c r="G333" s="28" t="s">
        <v>15</v>
      </c>
      <c r="H333" s="18" t="s">
        <v>16</v>
      </c>
      <c r="I333" s="18"/>
      <c r="J333" s="60">
        <f t="shared" ref="J333:J334" si="116">J334</f>
        <v>22963614</v>
      </c>
    </row>
    <row r="334" spans="1:10" s="21" customFormat="1" ht="47.25">
      <c r="A334" s="59" t="s">
        <v>233</v>
      </c>
      <c r="B334" s="15" t="s">
        <v>230</v>
      </c>
      <c r="C334" s="15" t="s">
        <v>61</v>
      </c>
      <c r="D334" s="17" t="s">
        <v>11</v>
      </c>
      <c r="E334" s="17" t="s">
        <v>9</v>
      </c>
      <c r="F334" s="28" t="s">
        <v>18</v>
      </c>
      <c r="G334" s="28" t="s">
        <v>15</v>
      </c>
      <c r="H334" s="18" t="s">
        <v>16</v>
      </c>
      <c r="I334" s="18"/>
      <c r="J334" s="60">
        <f t="shared" si="116"/>
        <v>22963614</v>
      </c>
    </row>
    <row r="335" spans="1:10" s="16" customFormat="1" ht="47.25">
      <c r="A335" s="59" t="s">
        <v>262</v>
      </c>
      <c r="B335" s="15" t="s">
        <v>230</v>
      </c>
      <c r="C335" s="15" t="s">
        <v>61</v>
      </c>
      <c r="D335" s="17" t="s">
        <v>11</v>
      </c>
      <c r="E335" s="17" t="s">
        <v>9</v>
      </c>
      <c r="F335" s="28" t="s">
        <v>18</v>
      </c>
      <c r="G335" s="28" t="s">
        <v>208</v>
      </c>
      <c r="H335" s="18" t="s">
        <v>16</v>
      </c>
      <c r="I335" s="18"/>
      <c r="J335" s="60">
        <f>SUM(J336)</f>
        <v>22963614</v>
      </c>
    </row>
    <row r="336" spans="1:10" s="16" customFormat="1" ht="31.5">
      <c r="A336" s="59" t="s">
        <v>263</v>
      </c>
      <c r="B336" s="15" t="s">
        <v>230</v>
      </c>
      <c r="C336" s="15" t="s">
        <v>61</v>
      </c>
      <c r="D336" s="17" t="s">
        <v>11</v>
      </c>
      <c r="E336" s="17" t="s">
        <v>9</v>
      </c>
      <c r="F336" s="28" t="s">
        <v>18</v>
      </c>
      <c r="G336" s="28" t="s">
        <v>208</v>
      </c>
      <c r="H336" s="18" t="s">
        <v>264</v>
      </c>
      <c r="I336" s="18"/>
      <c r="J336" s="60">
        <f t="shared" ref="J336" si="117">SUM(J337:J337)</f>
        <v>22963614</v>
      </c>
    </row>
    <row r="337" spans="1:10" s="16" customFormat="1" ht="47.25">
      <c r="A337" s="59" t="s">
        <v>98</v>
      </c>
      <c r="B337" s="15" t="s">
        <v>230</v>
      </c>
      <c r="C337" s="15" t="s">
        <v>61</v>
      </c>
      <c r="D337" s="17" t="s">
        <v>11</v>
      </c>
      <c r="E337" s="17" t="s">
        <v>9</v>
      </c>
      <c r="F337" s="28" t="s">
        <v>18</v>
      </c>
      <c r="G337" s="28" t="s">
        <v>208</v>
      </c>
      <c r="H337" s="18" t="s">
        <v>264</v>
      </c>
      <c r="I337" s="18" t="s">
        <v>7</v>
      </c>
      <c r="J337" s="60">
        <v>22963614</v>
      </c>
    </row>
    <row r="338" spans="1:10" s="16" customFormat="1" ht="78.75">
      <c r="A338" s="59" t="s">
        <v>242</v>
      </c>
      <c r="B338" s="15" t="s">
        <v>230</v>
      </c>
      <c r="C338" s="15" t="s">
        <v>61</v>
      </c>
      <c r="D338" s="17" t="s">
        <v>11</v>
      </c>
      <c r="E338" s="17" t="s">
        <v>148</v>
      </c>
      <c r="F338" s="28" t="s">
        <v>14</v>
      </c>
      <c r="G338" s="28" t="s">
        <v>15</v>
      </c>
      <c r="H338" s="18" t="s">
        <v>16</v>
      </c>
      <c r="I338" s="18"/>
      <c r="J338" s="60">
        <f t="shared" ref="J338:J339" si="118">J339</f>
        <v>815973</v>
      </c>
    </row>
    <row r="339" spans="1:10" s="16" customFormat="1" ht="63">
      <c r="A339" s="59" t="s">
        <v>243</v>
      </c>
      <c r="B339" s="15" t="s">
        <v>230</v>
      </c>
      <c r="C339" s="15" t="s">
        <v>61</v>
      </c>
      <c r="D339" s="17" t="s">
        <v>11</v>
      </c>
      <c r="E339" s="17" t="s">
        <v>148</v>
      </c>
      <c r="F339" s="28" t="s">
        <v>3</v>
      </c>
      <c r="G339" s="28" t="s">
        <v>15</v>
      </c>
      <c r="H339" s="18" t="s">
        <v>16</v>
      </c>
      <c r="I339" s="18"/>
      <c r="J339" s="60">
        <f t="shared" si="118"/>
        <v>815973</v>
      </c>
    </row>
    <row r="340" spans="1:10" s="16" customFormat="1" ht="47.25">
      <c r="A340" s="59" t="s">
        <v>244</v>
      </c>
      <c r="B340" s="15" t="s">
        <v>230</v>
      </c>
      <c r="C340" s="15" t="s">
        <v>61</v>
      </c>
      <c r="D340" s="17" t="s">
        <v>11</v>
      </c>
      <c r="E340" s="17" t="s">
        <v>148</v>
      </c>
      <c r="F340" s="28" t="s">
        <v>3</v>
      </c>
      <c r="G340" s="28" t="s">
        <v>41</v>
      </c>
      <c r="H340" s="18" t="s">
        <v>16</v>
      </c>
      <c r="I340" s="18"/>
      <c r="J340" s="60">
        <f t="shared" ref="J340" si="119">SUM(J341)</f>
        <v>815973</v>
      </c>
    </row>
    <row r="341" spans="1:10" s="16" customFormat="1" ht="47.25">
      <c r="A341" s="59" t="s">
        <v>245</v>
      </c>
      <c r="B341" s="15" t="s">
        <v>230</v>
      </c>
      <c r="C341" s="15" t="s">
        <v>61</v>
      </c>
      <c r="D341" s="17" t="s">
        <v>11</v>
      </c>
      <c r="E341" s="17" t="s">
        <v>148</v>
      </c>
      <c r="F341" s="28" t="s">
        <v>3</v>
      </c>
      <c r="G341" s="28" t="s">
        <v>41</v>
      </c>
      <c r="H341" s="18" t="s">
        <v>246</v>
      </c>
      <c r="I341" s="18"/>
      <c r="J341" s="60">
        <f t="shared" ref="J341" si="120">SUM(J342:J342)</f>
        <v>815973</v>
      </c>
    </row>
    <row r="342" spans="1:10" s="16" customFormat="1" ht="47.25">
      <c r="A342" s="59" t="s">
        <v>98</v>
      </c>
      <c r="B342" s="15" t="s">
        <v>230</v>
      </c>
      <c r="C342" s="15" t="s">
        <v>61</v>
      </c>
      <c r="D342" s="17" t="s">
        <v>11</v>
      </c>
      <c r="E342" s="17" t="s">
        <v>148</v>
      </c>
      <c r="F342" s="28" t="s">
        <v>3</v>
      </c>
      <c r="G342" s="28" t="s">
        <v>41</v>
      </c>
      <c r="H342" s="18" t="s">
        <v>246</v>
      </c>
      <c r="I342" s="18" t="s">
        <v>7</v>
      </c>
      <c r="J342" s="60">
        <f>40798+775175</f>
        <v>815973</v>
      </c>
    </row>
    <row r="343" spans="1:10" s="21" customFormat="1" ht="78.75">
      <c r="A343" s="59" t="s">
        <v>66</v>
      </c>
      <c r="B343" s="15" t="s">
        <v>230</v>
      </c>
      <c r="C343" s="15" t="s">
        <v>61</v>
      </c>
      <c r="D343" s="17" t="s">
        <v>11</v>
      </c>
      <c r="E343" s="17" t="s">
        <v>67</v>
      </c>
      <c r="F343" s="28" t="s">
        <v>14</v>
      </c>
      <c r="G343" s="28" t="s">
        <v>15</v>
      </c>
      <c r="H343" s="18" t="s">
        <v>16</v>
      </c>
      <c r="I343" s="18"/>
      <c r="J343" s="60">
        <f t="shared" ref="J343" si="121">J344</f>
        <v>50000</v>
      </c>
    </row>
    <row r="344" spans="1:10" s="21" customFormat="1" ht="63">
      <c r="A344" s="59" t="s">
        <v>68</v>
      </c>
      <c r="B344" s="15" t="s">
        <v>230</v>
      </c>
      <c r="C344" s="15" t="s">
        <v>61</v>
      </c>
      <c r="D344" s="17" t="s">
        <v>11</v>
      </c>
      <c r="E344" s="17" t="s">
        <v>67</v>
      </c>
      <c r="F344" s="28" t="s">
        <v>18</v>
      </c>
      <c r="G344" s="28" t="s">
        <v>15</v>
      </c>
      <c r="H344" s="18" t="s">
        <v>16</v>
      </c>
      <c r="I344" s="18"/>
      <c r="J344" s="60">
        <f t="shared" ref="J344" si="122">J346</f>
        <v>50000</v>
      </c>
    </row>
    <row r="345" spans="1:10" s="21" customFormat="1" ht="47.25">
      <c r="A345" s="59" t="s">
        <v>265</v>
      </c>
      <c r="B345" s="15" t="s">
        <v>230</v>
      </c>
      <c r="C345" s="15" t="s">
        <v>61</v>
      </c>
      <c r="D345" s="17" t="s">
        <v>11</v>
      </c>
      <c r="E345" s="17" t="s">
        <v>67</v>
      </c>
      <c r="F345" s="28" t="s">
        <v>18</v>
      </c>
      <c r="G345" s="28" t="s">
        <v>41</v>
      </c>
      <c r="H345" s="18" t="s">
        <v>16</v>
      </c>
      <c r="I345" s="18"/>
      <c r="J345" s="60">
        <f t="shared" ref="J345:J346" si="123">J346</f>
        <v>50000</v>
      </c>
    </row>
    <row r="346" spans="1:10" s="21" customFormat="1" ht="47.25">
      <c r="A346" s="59" t="s">
        <v>266</v>
      </c>
      <c r="B346" s="15" t="s">
        <v>230</v>
      </c>
      <c r="C346" s="15" t="s">
        <v>61</v>
      </c>
      <c r="D346" s="17" t="s">
        <v>11</v>
      </c>
      <c r="E346" s="17" t="s">
        <v>67</v>
      </c>
      <c r="F346" s="28" t="s">
        <v>18</v>
      </c>
      <c r="G346" s="28" t="s">
        <v>41</v>
      </c>
      <c r="H346" s="18" t="s">
        <v>267</v>
      </c>
      <c r="I346" s="18"/>
      <c r="J346" s="60">
        <f t="shared" si="123"/>
        <v>50000</v>
      </c>
    </row>
    <row r="347" spans="1:10" s="21" customFormat="1" ht="47.25">
      <c r="A347" s="59" t="s">
        <v>98</v>
      </c>
      <c r="B347" s="15" t="s">
        <v>230</v>
      </c>
      <c r="C347" s="15" t="s">
        <v>61</v>
      </c>
      <c r="D347" s="17" t="s">
        <v>11</v>
      </c>
      <c r="E347" s="17" t="s">
        <v>67</v>
      </c>
      <c r="F347" s="28" t="s">
        <v>18</v>
      </c>
      <c r="G347" s="28" t="s">
        <v>41</v>
      </c>
      <c r="H347" s="18" t="s">
        <v>267</v>
      </c>
      <c r="I347" s="18" t="s">
        <v>7</v>
      </c>
      <c r="J347" s="60">
        <v>50000</v>
      </c>
    </row>
    <row r="348" spans="1:10" s="21" customFormat="1" ht="15.75">
      <c r="A348" s="59" t="s">
        <v>156</v>
      </c>
      <c r="B348" s="15">
        <v>606</v>
      </c>
      <c r="C348" s="15" t="s">
        <v>61</v>
      </c>
      <c r="D348" s="17" t="s">
        <v>61</v>
      </c>
      <c r="E348" s="17"/>
      <c r="F348" s="28"/>
      <c r="G348" s="28"/>
      <c r="H348" s="18"/>
      <c r="I348" s="18"/>
      <c r="J348" s="60">
        <f t="shared" ref="J348:J350" si="124">J349</f>
        <v>3411498</v>
      </c>
    </row>
    <row r="349" spans="1:10" s="16" customFormat="1" ht="63">
      <c r="A349" s="59" t="s">
        <v>232</v>
      </c>
      <c r="B349" s="15">
        <v>606</v>
      </c>
      <c r="C349" s="15" t="s">
        <v>61</v>
      </c>
      <c r="D349" s="17" t="s">
        <v>61</v>
      </c>
      <c r="E349" s="17" t="s">
        <v>9</v>
      </c>
      <c r="F349" s="28" t="s">
        <v>14</v>
      </c>
      <c r="G349" s="28" t="s">
        <v>15</v>
      </c>
      <c r="H349" s="18" t="s">
        <v>16</v>
      </c>
      <c r="I349" s="18"/>
      <c r="J349" s="60">
        <f t="shared" si="124"/>
        <v>3411498</v>
      </c>
    </row>
    <row r="350" spans="1:10" s="16" customFormat="1" ht="47.25">
      <c r="A350" s="59" t="s">
        <v>233</v>
      </c>
      <c r="B350" s="15" t="s">
        <v>230</v>
      </c>
      <c r="C350" s="15" t="s">
        <v>61</v>
      </c>
      <c r="D350" s="17" t="s">
        <v>61</v>
      </c>
      <c r="E350" s="17" t="s">
        <v>9</v>
      </c>
      <c r="F350" s="28" t="s">
        <v>18</v>
      </c>
      <c r="G350" s="28" t="s">
        <v>15</v>
      </c>
      <c r="H350" s="18" t="s">
        <v>16</v>
      </c>
      <c r="I350" s="18"/>
      <c r="J350" s="60">
        <f t="shared" si="124"/>
        <v>3411498</v>
      </c>
    </row>
    <row r="351" spans="1:10" s="16" customFormat="1" ht="78.75">
      <c r="A351" s="59" t="s">
        <v>268</v>
      </c>
      <c r="B351" s="15" t="s">
        <v>230</v>
      </c>
      <c r="C351" s="15" t="s">
        <v>61</v>
      </c>
      <c r="D351" s="17" t="s">
        <v>61</v>
      </c>
      <c r="E351" s="17" t="s">
        <v>9</v>
      </c>
      <c r="F351" s="28" t="s">
        <v>18</v>
      </c>
      <c r="G351" s="28" t="s">
        <v>61</v>
      </c>
      <c r="H351" s="18" t="s">
        <v>16</v>
      </c>
      <c r="I351" s="18"/>
      <c r="J351" s="60">
        <f>SUM(J352)</f>
        <v>3411498</v>
      </c>
    </row>
    <row r="352" spans="1:10" s="16" customFormat="1" ht="94.5">
      <c r="A352" s="59" t="s">
        <v>269</v>
      </c>
      <c r="B352" s="15" t="s">
        <v>230</v>
      </c>
      <c r="C352" s="15" t="s">
        <v>61</v>
      </c>
      <c r="D352" s="17" t="s">
        <v>61</v>
      </c>
      <c r="E352" s="17" t="s">
        <v>9</v>
      </c>
      <c r="F352" s="28" t="s">
        <v>18</v>
      </c>
      <c r="G352" s="28" t="s">
        <v>61</v>
      </c>
      <c r="H352" s="18" t="s">
        <v>270</v>
      </c>
      <c r="I352" s="18"/>
      <c r="J352" s="60">
        <f t="shared" ref="J352" si="125">SUM(J353:J353)</f>
        <v>3411498</v>
      </c>
    </row>
    <row r="353" spans="1:10" s="16" customFormat="1" ht="15.75">
      <c r="A353" s="59" t="s">
        <v>25</v>
      </c>
      <c r="B353" s="15" t="s">
        <v>230</v>
      </c>
      <c r="C353" s="15" t="s">
        <v>61</v>
      </c>
      <c r="D353" s="17" t="s">
        <v>61</v>
      </c>
      <c r="E353" s="17" t="s">
        <v>9</v>
      </c>
      <c r="F353" s="28" t="s">
        <v>18</v>
      </c>
      <c r="G353" s="28" t="s">
        <v>61</v>
      </c>
      <c r="H353" s="18" t="s">
        <v>270</v>
      </c>
      <c r="I353" s="18" t="s">
        <v>26</v>
      </c>
      <c r="J353" s="60">
        <v>3411498</v>
      </c>
    </row>
    <row r="354" spans="1:10" s="21" customFormat="1" ht="15.75">
      <c r="A354" s="59" t="s">
        <v>271</v>
      </c>
      <c r="B354" s="15" t="s">
        <v>230</v>
      </c>
      <c r="C354" s="15" t="s">
        <v>61</v>
      </c>
      <c r="D354" s="17" t="s">
        <v>67</v>
      </c>
      <c r="E354" s="17"/>
      <c r="F354" s="28"/>
      <c r="G354" s="28"/>
      <c r="H354" s="18"/>
      <c r="I354" s="18"/>
      <c r="J354" s="60">
        <f t="shared" ref="J354:J355" si="126">J355</f>
        <v>10627578</v>
      </c>
    </row>
    <row r="355" spans="1:10" s="21" customFormat="1" ht="63">
      <c r="A355" s="59" t="s">
        <v>232</v>
      </c>
      <c r="B355" s="15">
        <v>606</v>
      </c>
      <c r="C355" s="15" t="s">
        <v>61</v>
      </c>
      <c r="D355" s="17" t="s">
        <v>67</v>
      </c>
      <c r="E355" s="17" t="s">
        <v>9</v>
      </c>
      <c r="F355" s="28" t="s">
        <v>14</v>
      </c>
      <c r="G355" s="28" t="s">
        <v>15</v>
      </c>
      <c r="H355" s="18" t="s">
        <v>16</v>
      </c>
      <c r="I355" s="18"/>
      <c r="J355" s="60">
        <f t="shared" si="126"/>
        <v>10627578</v>
      </c>
    </row>
    <row r="356" spans="1:10" s="21" customFormat="1" ht="94.5">
      <c r="A356" s="59" t="s">
        <v>272</v>
      </c>
      <c r="B356" s="15" t="s">
        <v>230</v>
      </c>
      <c r="C356" s="15" t="s">
        <v>61</v>
      </c>
      <c r="D356" s="17" t="s">
        <v>67</v>
      </c>
      <c r="E356" s="17" t="s">
        <v>9</v>
      </c>
      <c r="F356" s="28" t="s">
        <v>3</v>
      </c>
      <c r="G356" s="28" t="s">
        <v>15</v>
      </c>
      <c r="H356" s="18" t="s">
        <v>16</v>
      </c>
      <c r="I356" s="18"/>
      <c r="J356" s="60">
        <f t="shared" ref="J356" si="127">SUM(J357,J363)</f>
        <v>10627578</v>
      </c>
    </row>
    <row r="357" spans="1:10" s="21" customFormat="1" ht="63">
      <c r="A357" s="59" t="s">
        <v>195</v>
      </c>
      <c r="B357" s="15" t="s">
        <v>230</v>
      </c>
      <c r="C357" s="15" t="s">
        <v>61</v>
      </c>
      <c r="D357" s="17" t="s">
        <v>67</v>
      </c>
      <c r="E357" s="17" t="s">
        <v>9</v>
      </c>
      <c r="F357" s="28" t="s">
        <v>3</v>
      </c>
      <c r="G357" s="28" t="s">
        <v>9</v>
      </c>
      <c r="H357" s="18" t="s">
        <v>16</v>
      </c>
      <c r="I357" s="18"/>
      <c r="J357" s="60">
        <f t="shared" ref="J357" si="128">SUM(J358,J361)</f>
        <v>4650641</v>
      </c>
    </row>
    <row r="358" spans="1:10" s="21" customFormat="1" ht="31.5">
      <c r="A358" s="59" t="s">
        <v>19</v>
      </c>
      <c r="B358" s="15" t="s">
        <v>230</v>
      </c>
      <c r="C358" s="15" t="s">
        <v>61</v>
      </c>
      <c r="D358" s="17" t="s">
        <v>67</v>
      </c>
      <c r="E358" s="17" t="s">
        <v>9</v>
      </c>
      <c r="F358" s="28" t="s">
        <v>3</v>
      </c>
      <c r="G358" s="28" t="s">
        <v>9</v>
      </c>
      <c r="H358" s="18" t="s">
        <v>20</v>
      </c>
      <c r="I358" s="18"/>
      <c r="J358" s="60">
        <f t="shared" ref="J358" si="129">SUM(J359:J360)</f>
        <v>215159</v>
      </c>
    </row>
    <row r="359" spans="1:10" s="21" customFormat="1" ht="94.5">
      <c r="A359" s="59" t="s">
        <v>21</v>
      </c>
      <c r="B359" s="15" t="s">
        <v>230</v>
      </c>
      <c r="C359" s="15" t="s">
        <v>61</v>
      </c>
      <c r="D359" s="17" t="s">
        <v>67</v>
      </c>
      <c r="E359" s="17" t="s">
        <v>9</v>
      </c>
      <c r="F359" s="28" t="s">
        <v>3</v>
      </c>
      <c r="G359" s="28" t="s">
        <v>9</v>
      </c>
      <c r="H359" s="18" t="s">
        <v>20</v>
      </c>
      <c r="I359" s="18" t="s">
        <v>22</v>
      </c>
      <c r="J359" s="60">
        <v>154759</v>
      </c>
    </row>
    <row r="360" spans="1:10" s="21" customFormat="1" ht="47.25">
      <c r="A360" s="59" t="s">
        <v>23</v>
      </c>
      <c r="B360" s="15" t="s">
        <v>230</v>
      </c>
      <c r="C360" s="15" t="s">
        <v>61</v>
      </c>
      <c r="D360" s="17" t="s">
        <v>67</v>
      </c>
      <c r="E360" s="17" t="s">
        <v>9</v>
      </c>
      <c r="F360" s="28" t="s">
        <v>3</v>
      </c>
      <c r="G360" s="28" t="s">
        <v>9</v>
      </c>
      <c r="H360" s="18" t="s">
        <v>20</v>
      </c>
      <c r="I360" s="18" t="s">
        <v>24</v>
      </c>
      <c r="J360" s="60">
        <v>60400</v>
      </c>
    </row>
    <row r="361" spans="1:10" s="21" customFormat="1" ht="31.5">
      <c r="A361" s="59" t="s">
        <v>27</v>
      </c>
      <c r="B361" s="15" t="s">
        <v>230</v>
      </c>
      <c r="C361" s="15" t="s">
        <v>61</v>
      </c>
      <c r="D361" s="17" t="s">
        <v>67</v>
      </c>
      <c r="E361" s="17" t="s">
        <v>9</v>
      </c>
      <c r="F361" s="28" t="s">
        <v>3</v>
      </c>
      <c r="G361" s="28" t="s">
        <v>9</v>
      </c>
      <c r="H361" s="18" t="s">
        <v>28</v>
      </c>
      <c r="I361" s="18"/>
      <c r="J361" s="60">
        <f t="shared" ref="J361" si="130">SUM(J362:J362)</f>
        <v>4435482</v>
      </c>
    </row>
    <row r="362" spans="1:10" s="21" customFormat="1" ht="94.5">
      <c r="A362" s="59" t="s">
        <v>21</v>
      </c>
      <c r="B362" s="15" t="s">
        <v>230</v>
      </c>
      <c r="C362" s="15" t="s">
        <v>61</v>
      </c>
      <c r="D362" s="17" t="s">
        <v>67</v>
      </c>
      <c r="E362" s="17" t="s">
        <v>9</v>
      </c>
      <c r="F362" s="28" t="s">
        <v>3</v>
      </c>
      <c r="G362" s="28" t="s">
        <v>9</v>
      </c>
      <c r="H362" s="18" t="s">
        <v>28</v>
      </c>
      <c r="I362" s="18" t="s">
        <v>22</v>
      </c>
      <c r="J362" s="60">
        <v>4435482</v>
      </c>
    </row>
    <row r="363" spans="1:10" s="21" customFormat="1" ht="47.25">
      <c r="A363" s="59" t="s">
        <v>273</v>
      </c>
      <c r="B363" s="15" t="s">
        <v>230</v>
      </c>
      <c r="C363" s="15" t="s">
        <v>61</v>
      </c>
      <c r="D363" s="17" t="s">
        <v>67</v>
      </c>
      <c r="E363" s="17" t="s">
        <v>9</v>
      </c>
      <c r="F363" s="28" t="s">
        <v>3</v>
      </c>
      <c r="G363" s="28" t="s">
        <v>41</v>
      </c>
      <c r="H363" s="18" t="s">
        <v>16</v>
      </c>
      <c r="I363" s="18"/>
      <c r="J363" s="60">
        <f>SUM(J364,J367,J369,J371)</f>
        <v>5976937</v>
      </c>
    </row>
    <row r="364" spans="1:10" s="21" customFormat="1" ht="94.5">
      <c r="A364" s="59" t="s">
        <v>274</v>
      </c>
      <c r="B364" s="15" t="s">
        <v>230</v>
      </c>
      <c r="C364" s="15" t="s">
        <v>61</v>
      </c>
      <c r="D364" s="17" t="s">
        <v>67</v>
      </c>
      <c r="E364" s="17" t="s">
        <v>9</v>
      </c>
      <c r="F364" s="28" t="s">
        <v>3</v>
      </c>
      <c r="G364" s="28" t="s">
        <v>41</v>
      </c>
      <c r="H364" s="18" t="s">
        <v>275</v>
      </c>
      <c r="I364" s="18"/>
      <c r="J364" s="60">
        <f>SUM(J365:J366)</f>
        <v>3516477</v>
      </c>
    </row>
    <row r="365" spans="1:10" s="21" customFormat="1" ht="94.5">
      <c r="A365" s="59" t="s">
        <v>21</v>
      </c>
      <c r="B365" s="15" t="s">
        <v>230</v>
      </c>
      <c r="C365" s="15" t="s">
        <v>61</v>
      </c>
      <c r="D365" s="17" t="s">
        <v>67</v>
      </c>
      <c r="E365" s="17" t="s">
        <v>9</v>
      </c>
      <c r="F365" s="28" t="s">
        <v>3</v>
      </c>
      <c r="G365" s="28" t="s">
        <v>41</v>
      </c>
      <c r="H365" s="18" t="s">
        <v>275</v>
      </c>
      <c r="I365" s="18" t="s">
        <v>22</v>
      </c>
      <c r="J365" s="60">
        <v>2509631</v>
      </c>
    </row>
    <row r="366" spans="1:10" s="21" customFormat="1" ht="47.25">
      <c r="A366" s="59" t="s">
        <v>23</v>
      </c>
      <c r="B366" s="15" t="s">
        <v>230</v>
      </c>
      <c r="C366" s="15" t="s">
        <v>61</v>
      </c>
      <c r="D366" s="17" t="s">
        <v>67</v>
      </c>
      <c r="E366" s="17" t="s">
        <v>9</v>
      </c>
      <c r="F366" s="28" t="s">
        <v>3</v>
      </c>
      <c r="G366" s="28" t="s">
        <v>41</v>
      </c>
      <c r="H366" s="18" t="s">
        <v>275</v>
      </c>
      <c r="I366" s="18" t="s">
        <v>24</v>
      </c>
      <c r="J366" s="60">
        <v>1006846</v>
      </c>
    </row>
    <row r="367" spans="1:10" s="21" customFormat="1" ht="31.5">
      <c r="A367" s="59" t="s">
        <v>276</v>
      </c>
      <c r="B367" s="15" t="s">
        <v>230</v>
      </c>
      <c r="C367" s="15" t="s">
        <v>61</v>
      </c>
      <c r="D367" s="17" t="s">
        <v>67</v>
      </c>
      <c r="E367" s="17" t="s">
        <v>9</v>
      </c>
      <c r="F367" s="28" t="s">
        <v>3</v>
      </c>
      <c r="G367" s="28" t="s">
        <v>41</v>
      </c>
      <c r="H367" s="18" t="s">
        <v>277</v>
      </c>
      <c r="I367" s="18"/>
      <c r="J367" s="60">
        <f>SUM(J368:J368)</f>
        <v>2211986</v>
      </c>
    </row>
    <row r="368" spans="1:10" s="21" customFormat="1" ht="94.5">
      <c r="A368" s="59" t="s">
        <v>21</v>
      </c>
      <c r="B368" s="15" t="s">
        <v>230</v>
      </c>
      <c r="C368" s="15" t="s">
        <v>61</v>
      </c>
      <c r="D368" s="17" t="s">
        <v>67</v>
      </c>
      <c r="E368" s="17" t="s">
        <v>9</v>
      </c>
      <c r="F368" s="28" t="s">
        <v>3</v>
      </c>
      <c r="G368" s="28" t="s">
        <v>41</v>
      </c>
      <c r="H368" s="18" t="s">
        <v>277</v>
      </c>
      <c r="I368" s="18" t="s">
        <v>22</v>
      </c>
      <c r="J368" s="60">
        <v>2211986</v>
      </c>
    </row>
    <row r="369" spans="1:10" s="21" customFormat="1" ht="63">
      <c r="A369" s="59" t="s">
        <v>278</v>
      </c>
      <c r="B369" s="15" t="s">
        <v>230</v>
      </c>
      <c r="C369" s="15" t="s">
        <v>61</v>
      </c>
      <c r="D369" s="17" t="s">
        <v>67</v>
      </c>
      <c r="E369" s="17" t="s">
        <v>9</v>
      </c>
      <c r="F369" s="28" t="s">
        <v>3</v>
      </c>
      <c r="G369" s="28" t="s">
        <v>41</v>
      </c>
      <c r="H369" s="18" t="s">
        <v>279</v>
      </c>
      <c r="I369" s="18"/>
      <c r="J369" s="60">
        <f t="shared" ref="J369" si="131">J370</f>
        <v>46306</v>
      </c>
    </row>
    <row r="370" spans="1:10" s="21" customFormat="1" ht="15.75">
      <c r="A370" s="59" t="s">
        <v>25</v>
      </c>
      <c r="B370" s="15" t="s">
        <v>230</v>
      </c>
      <c r="C370" s="15" t="s">
        <v>61</v>
      </c>
      <c r="D370" s="17" t="s">
        <v>67</v>
      </c>
      <c r="E370" s="17" t="s">
        <v>9</v>
      </c>
      <c r="F370" s="28" t="s">
        <v>3</v>
      </c>
      <c r="G370" s="28" t="s">
        <v>41</v>
      </c>
      <c r="H370" s="18" t="s">
        <v>279</v>
      </c>
      <c r="I370" s="18" t="s">
        <v>26</v>
      </c>
      <c r="J370" s="60">
        <v>46306</v>
      </c>
    </row>
    <row r="371" spans="1:10" s="21" customFormat="1" ht="78.75">
      <c r="A371" s="59" t="s">
        <v>280</v>
      </c>
      <c r="B371" s="15" t="s">
        <v>230</v>
      </c>
      <c r="C371" s="15" t="s">
        <v>61</v>
      </c>
      <c r="D371" s="17" t="s">
        <v>67</v>
      </c>
      <c r="E371" s="17" t="s">
        <v>9</v>
      </c>
      <c r="F371" s="28" t="s">
        <v>3</v>
      </c>
      <c r="G371" s="28" t="s">
        <v>41</v>
      </c>
      <c r="H371" s="18" t="s">
        <v>281</v>
      </c>
      <c r="I371" s="18"/>
      <c r="J371" s="60">
        <f t="shared" ref="J371" si="132">J372</f>
        <v>202168</v>
      </c>
    </row>
    <row r="372" spans="1:10" s="21" customFormat="1" ht="15.75">
      <c r="A372" s="59" t="s">
        <v>25</v>
      </c>
      <c r="B372" s="15" t="s">
        <v>230</v>
      </c>
      <c r="C372" s="15" t="s">
        <v>61</v>
      </c>
      <c r="D372" s="17" t="s">
        <v>67</v>
      </c>
      <c r="E372" s="17" t="s">
        <v>9</v>
      </c>
      <c r="F372" s="28" t="s">
        <v>3</v>
      </c>
      <c r="G372" s="28" t="s">
        <v>41</v>
      </c>
      <c r="H372" s="18" t="s">
        <v>281</v>
      </c>
      <c r="I372" s="18" t="s">
        <v>26</v>
      </c>
      <c r="J372" s="60">
        <v>202168</v>
      </c>
    </row>
    <row r="373" spans="1:10" s="21" customFormat="1" ht="15.75">
      <c r="A373" s="59" t="s">
        <v>166</v>
      </c>
      <c r="B373" s="15" t="s">
        <v>230</v>
      </c>
      <c r="C373" s="15" t="s">
        <v>73</v>
      </c>
      <c r="D373" s="17"/>
      <c r="E373" s="17"/>
      <c r="F373" s="28"/>
      <c r="G373" s="28"/>
      <c r="H373" s="18"/>
      <c r="I373" s="18"/>
      <c r="J373" s="60">
        <f t="shared" ref="J373:J375" si="133">J374</f>
        <v>135096</v>
      </c>
    </row>
    <row r="374" spans="1:10" s="21" customFormat="1" ht="15.75">
      <c r="A374" s="59" t="s">
        <v>167</v>
      </c>
      <c r="B374" s="15">
        <v>606</v>
      </c>
      <c r="C374" s="15" t="s">
        <v>73</v>
      </c>
      <c r="D374" s="17" t="s">
        <v>46</v>
      </c>
      <c r="E374" s="17"/>
      <c r="F374" s="28"/>
      <c r="G374" s="28"/>
      <c r="H374" s="18"/>
      <c r="I374" s="18"/>
      <c r="J374" s="60">
        <f t="shared" si="133"/>
        <v>135096</v>
      </c>
    </row>
    <row r="375" spans="1:10" s="21" customFormat="1" ht="63">
      <c r="A375" s="59" t="s">
        <v>232</v>
      </c>
      <c r="B375" s="15">
        <v>606</v>
      </c>
      <c r="C375" s="15" t="s">
        <v>73</v>
      </c>
      <c r="D375" s="17" t="s">
        <v>46</v>
      </c>
      <c r="E375" s="17" t="s">
        <v>9</v>
      </c>
      <c r="F375" s="28" t="s">
        <v>14</v>
      </c>
      <c r="G375" s="28" t="s">
        <v>15</v>
      </c>
      <c r="H375" s="18" t="s">
        <v>16</v>
      </c>
      <c r="I375" s="18"/>
      <c r="J375" s="60">
        <f t="shared" si="133"/>
        <v>135096</v>
      </c>
    </row>
    <row r="376" spans="1:10" s="21" customFormat="1" ht="47.25">
      <c r="A376" s="59" t="s">
        <v>233</v>
      </c>
      <c r="B376" s="15">
        <v>606</v>
      </c>
      <c r="C376" s="15" t="s">
        <v>73</v>
      </c>
      <c r="D376" s="17" t="s">
        <v>46</v>
      </c>
      <c r="E376" s="17" t="s">
        <v>9</v>
      </c>
      <c r="F376" s="28" t="s">
        <v>18</v>
      </c>
      <c r="G376" s="28" t="s">
        <v>15</v>
      </c>
      <c r="H376" s="18" t="s">
        <v>16</v>
      </c>
      <c r="I376" s="18"/>
      <c r="J376" s="60">
        <f>SUM(J377)</f>
        <v>135096</v>
      </c>
    </row>
    <row r="377" spans="1:10" s="21" customFormat="1" ht="63">
      <c r="A377" s="59" t="s">
        <v>284</v>
      </c>
      <c r="B377" s="15">
        <v>606</v>
      </c>
      <c r="C377" s="15" t="s">
        <v>73</v>
      </c>
      <c r="D377" s="17" t="s">
        <v>46</v>
      </c>
      <c r="E377" s="17" t="s">
        <v>9</v>
      </c>
      <c r="F377" s="28" t="s">
        <v>18</v>
      </c>
      <c r="G377" s="28" t="s">
        <v>11</v>
      </c>
      <c r="H377" s="18" t="s">
        <v>16</v>
      </c>
      <c r="I377" s="18"/>
      <c r="J377" s="60">
        <f t="shared" ref="J377:J378" si="134">J378</f>
        <v>135096</v>
      </c>
    </row>
    <row r="378" spans="1:10" s="21" customFormat="1" ht="78.75">
      <c r="A378" s="59" t="s">
        <v>282</v>
      </c>
      <c r="B378" s="15">
        <v>606</v>
      </c>
      <c r="C378" s="15" t="s">
        <v>73</v>
      </c>
      <c r="D378" s="17" t="s">
        <v>46</v>
      </c>
      <c r="E378" s="17" t="s">
        <v>9</v>
      </c>
      <c r="F378" s="28" t="s">
        <v>18</v>
      </c>
      <c r="G378" s="28" t="s">
        <v>11</v>
      </c>
      <c r="H378" s="18" t="s">
        <v>283</v>
      </c>
      <c r="I378" s="18"/>
      <c r="J378" s="60">
        <f t="shared" si="134"/>
        <v>135096</v>
      </c>
    </row>
    <row r="379" spans="1:10" s="21" customFormat="1" ht="47.25">
      <c r="A379" s="59" t="s">
        <v>23</v>
      </c>
      <c r="B379" s="15">
        <v>606</v>
      </c>
      <c r="C379" s="15" t="s">
        <v>73</v>
      </c>
      <c r="D379" s="17" t="s">
        <v>46</v>
      </c>
      <c r="E379" s="17" t="s">
        <v>9</v>
      </c>
      <c r="F379" s="28" t="s">
        <v>18</v>
      </c>
      <c r="G379" s="28" t="s">
        <v>11</v>
      </c>
      <c r="H379" s="18" t="s">
        <v>283</v>
      </c>
      <c r="I379" s="18" t="s">
        <v>24</v>
      </c>
      <c r="J379" s="60">
        <v>135096</v>
      </c>
    </row>
    <row r="380" spans="1:10" s="21" customFormat="1" ht="31.5">
      <c r="A380" s="59" t="s">
        <v>285</v>
      </c>
      <c r="B380" s="15" t="s">
        <v>286</v>
      </c>
      <c r="C380" s="15"/>
      <c r="D380" s="17"/>
      <c r="E380" s="17"/>
      <c r="F380" s="28"/>
      <c r="G380" s="28"/>
      <c r="H380" s="18"/>
      <c r="I380" s="18"/>
      <c r="J380" s="60">
        <f>SUM(J381,J407,J443)</f>
        <v>81429569</v>
      </c>
    </row>
    <row r="381" spans="1:10" s="16" customFormat="1" ht="15.75">
      <c r="A381" s="59" t="s">
        <v>155</v>
      </c>
      <c r="B381" s="15" t="s">
        <v>286</v>
      </c>
      <c r="C381" s="15" t="s">
        <v>61</v>
      </c>
      <c r="D381" s="17"/>
      <c r="E381" s="17"/>
      <c r="F381" s="28"/>
      <c r="G381" s="28"/>
      <c r="H381" s="18"/>
      <c r="I381" s="18"/>
      <c r="J381" s="60">
        <f t="shared" ref="J381" si="135">SUM(J382,J398)</f>
        <v>32632384</v>
      </c>
    </row>
    <row r="382" spans="1:10" s="16" customFormat="1" ht="15.75">
      <c r="A382" s="59" t="s">
        <v>261</v>
      </c>
      <c r="B382" s="15" t="s">
        <v>286</v>
      </c>
      <c r="C382" s="15" t="s">
        <v>61</v>
      </c>
      <c r="D382" s="17" t="s">
        <v>11</v>
      </c>
      <c r="E382" s="17"/>
      <c r="F382" s="28"/>
      <c r="G382" s="28"/>
      <c r="H382" s="18"/>
      <c r="I382" s="18"/>
      <c r="J382" s="60">
        <f t="shared" ref="J382" si="136">SUM(J383,J393)</f>
        <v>31835474</v>
      </c>
    </row>
    <row r="383" spans="1:10" s="16" customFormat="1" ht="63">
      <c r="A383" s="59" t="s">
        <v>232</v>
      </c>
      <c r="B383" s="15">
        <v>607</v>
      </c>
      <c r="C383" s="15" t="s">
        <v>61</v>
      </c>
      <c r="D383" s="17" t="s">
        <v>11</v>
      </c>
      <c r="E383" s="17" t="s">
        <v>9</v>
      </c>
      <c r="F383" s="28" t="s">
        <v>14</v>
      </c>
      <c r="G383" s="28" t="s">
        <v>15</v>
      </c>
      <c r="H383" s="18" t="s">
        <v>16</v>
      </c>
      <c r="I383" s="18"/>
      <c r="J383" s="60">
        <f t="shared" ref="J383" si="137">J384</f>
        <v>31730474</v>
      </c>
    </row>
    <row r="384" spans="1:10" s="16" customFormat="1" ht="47.25">
      <c r="A384" s="59" t="s">
        <v>233</v>
      </c>
      <c r="B384" s="15">
        <v>607</v>
      </c>
      <c r="C384" s="15" t="s">
        <v>61</v>
      </c>
      <c r="D384" s="17" t="s">
        <v>11</v>
      </c>
      <c r="E384" s="17" t="s">
        <v>9</v>
      </c>
      <c r="F384" s="28" t="s">
        <v>18</v>
      </c>
      <c r="G384" s="28" t="s">
        <v>15</v>
      </c>
      <c r="H384" s="18" t="s">
        <v>16</v>
      </c>
      <c r="I384" s="18"/>
      <c r="J384" s="60">
        <f t="shared" ref="J384" si="138">SUM(J385,J390)</f>
        <v>31730474</v>
      </c>
    </row>
    <row r="385" spans="1:10" s="16" customFormat="1" ht="47.25">
      <c r="A385" s="59" t="s">
        <v>262</v>
      </c>
      <c r="B385" s="15">
        <v>607</v>
      </c>
      <c r="C385" s="15" t="s">
        <v>61</v>
      </c>
      <c r="D385" s="17" t="s">
        <v>11</v>
      </c>
      <c r="E385" s="17" t="s">
        <v>9</v>
      </c>
      <c r="F385" s="28" t="s">
        <v>18</v>
      </c>
      <c r="G385" s="28" t="s">
        <v>208</v>
      </c>
      <c r="H385" s="18" t="s">
        <v>16</v>
      </c>
      <c r="I385" s="18"/>
      <c r="J385" s="60">
        <f t="shared" ref="J385" si="139">SUM(J386,J388)</f>
        <v>31535474</v>
      </c>
    </row>
    <row r="386" spans="1:10" s="16" customFormat="1" ht="31.5">
      <c r="A386" s="59" t="s">
        <v>263</v>
      </c>
      <c r="B386" s="15">
        <v>607</v>
      </c>
      <c r="C386" s="15" t="s">
        <v>61</v>
      </c>
      <c r="D386" s="17" t="s">
        <v>11</v>
      </c>
      <c r="E386" s="17" t="s">
        <v>9</v>
      </c>
      <c r="F386" s="28" t="s">
        <v>18</v>
      </c>
      <c r="G386" s="28" t="s">
        <v>208</v>
      </c>
      <c r="H386" s="18" t="s">
        <v>264</v>
      </c>
      <c r="I386" s="18"/>
      <c r="J386" s="60">
        <f t="shared" ref="J386" si="140">J387</f>
        <v>30827215</v>
      </c>
    </row>
    <row r="387" spans="1:10" s="16" customFormat="1" ht="47.25">
      <c r="A387" s="59" t="s">
        <v>98</v>
      </c>
      <c r="B387" s="15">
        <v>607</v>
      </c>
      <c r="C387" s="15" t="s">
        <v>61</v>
      </c>
      <c r="D387" s="17" t="s">
        <v>11</v>
      </c>
      <c r="E387" s="17" t="s">
        <v>9</v>
      </c>
      <c r="F387" s="28" t="s">
        <v>18</v>
      </c>
      <c r="G387" s="28" t="s">
        <v>208</v>
      </c>
      <c r="H387" s="18" t="s">
        <v>264</v>
      </c>
      <c r="I387" s="18" t="s">
        <v>7</v>
      </c>
      <c r="J387" s="60">
        <v>30827215</v>
      </c>
    </row>
    <row r="388" spans="1:10" s="16" customFormat="1" ht="110.25">
      <c r="A388" s="59" t="s">
        <v>287</v>
      </c>
      <c r="B388" s="15" t="s">
        <v>286</v>
      </c>
      <c r="C388" s="15" t="s">
        <v>61</v>
      </c>
      <c r="D388" s="17" t="s">
        <v>11</v>
      </c>
      <c r="E388" s="17" t="s">
        <v>9</v>
      </c>
      <c r="F388" s="28" t="s">
        <v>18</v>
      </c>
      <c r="G388" s="28" t="s">
        <v>208</v>
      </c>
      <c r="H388" s="18" t="s">
        <v>288</v>
      </c>
      <c r="I388" s="18"/>
      <c r="J388" s="60">
        <f t="shared" ref="J388" si="141">J389</f>
        <v>708259</v>
      </c>
    </row>
    <row r="389" spans="1:10" s="16" customFormat="1" ht="15.75">
      <c r="A389" s="59" t="s">
        <v>25</v>
      </c>
      <c r="B389" s="15" t="s">
        <v>286</v>
      </c>
      <c r="C389" s="15" t="s">
        <v>61</v>
      </c>
      <c r="D389" s="17" t="s">
        <v>11</v>
      </c>
      <c r="E389" s="17" t="s">
        <v>9</v>
      </c>
      <c r="F389" s="28" t="s">
        <v>18</v>
      </c>
      <c r="G389" s="28" t="s">
        <v>208</v>
      </c>
      <c r="H389" s="18" t="s">
        <v>288</v>
      </c>
      <c r="I389" s="18" t="s">
        <v>26</v>
      </c>
      <c r="J389" s="60">
        <v>708259</v>
      </c>
    </row>
    <row r="390" spans="1:10" s="16" customFormat="1" ht="47.25">
      <c r="A390" s="59" t="s">
        <v>239</v>
      </c>
      <c r="B390" s="15">
        <v>607</v>
      </c>
      <c r="C390" s="15" t="s">
        <v>61</v>
      </c>
      <c r="D390" s="17" t="s">
        <v>11</v>
      </c>
      <c r="E390" s="17" t="s">
        <v>9</v>
      </c>
      <c r="F390" s="28" t="s">
        <v>18</v>
      </c>
      <c r="G390" s="28" t="s">
        <v>148</v>
      </c>
      <c r="H390" s="18" t="s">
        <v>16</v>
      </c>
      <c r="I390" s="18"/>
      <c r="J390" s="60">
        <f t="shared" ref="J390:J391" si="142">J391</f>
        <v>195000</v>
      </c>
    </row>
    <row r="391" spans="1:10" s="16" customFormat="1" ht="47.25">
      <c r="A391" s="59" t="s">
        <v>240</v>
      </c>
      <c r="B391" s="15">
        <v>607</v>
      </c>
      <c r="C391" s="15" t="s">
        <v>61</v>
      </c>
      <c r="D391" s="17" t="s">
        <v>11</v>
      </c>
      <c r="E391" s="17" t="s">
        <v>9</v>
      </c>
      <c r="F391" s="28" t="s">
        <v>18</v>
      </c>
      <c r="G391" s="28" t="s">
        <v>148</v>
      </c>
      <c r="H391" s="18" t="s">
        <v>241</v>
      </c>
      <c r="I391" s="18"/>
      <c r="J391" s="60">
        <f t="shared" si="142"/>
        <v>195000</v>
      </c>
    </row>
    <row r="392" spans="1:10" s="16" customFormat="1" ht="47.25">
      <c r="A392" s="59" t="s">
        <v>98</v>
      </c>
      <c r="B392" s="15">
        <v>607</v>
      </c>
      <c r="C392" s="15" t="s">
        <v>61</v>
      </c>
      <c r="D392" s="17" t="s">
        <v>11</v>
      </c>
      <c r="E392" s="17" t="s">
        <v>9</v>
      </c>
      <c r="F392" s="28" t="s">
        <v>18</v>
      </c>
      <c r="G392" s="28" t="s">
        <v>148</v>
      </c>
      <c r="H392" s="18" t="s">
        <v>241</v>
      </c>
      <c r="I392" s="18" t="s">
        <v>7</v>
      </c>
      <c r="J392" s="60">
        <v>195000</v>
      </c>
    </row>
    <row r="393" spans="1:10" s="21" customFormat="1" ht="63">
      <c r="A393" s="59" t="s">
        <v>168</v>
      </c>
      <c r="B393" s="15">
        <v>607</v>
      </c>
      <c r="C393" s="15" t="s">
        <v>61</v>
      </c>
      <c r="D393" s="17" t="s">
        <v>11</v>
      </c>
      <c r="E393" s="17" t="s">
        <v>41</v>
      </c>
      <c r="F393" s="28" t="s">
        <v>14</v>
      </c>
      <c r="G393" s="28" t="s">
        <v>15</v>
      </c>
      <c r="H393" s="18" t="s">
        <v>16</v>
      </c>
      <c r="I393" s="18"/>
      <c r="J393" s="60">
        <f t="shared" ref="J393:J396" si="143">SUM(J394)</f>
        <v>105000</v>
      </c>
    </row>
    <row r="394" spans="1:10" s="21" customFormat="1" ht="31.5">
      <c r="A394" s="59" t="s">
        <v>289</v>
      </c>
      <c r="B394" s="15">
        <v>607</v>
      </c>
      <c r="C394" s="15" t="s">
        <v>61</v>
      </c>
      <c r="D394" s="17" t="s">
        <v>11</v>
      </c>
      <c r="E394" s="17" t="s">
        <v>41</v>
      </c>
      <c r="F394" s="28" t="s">
        <v>107</v>
      </c>
      <c r="G394" s="28" t="s">
        <v>15</v>
      </c>
      <c r="H394" s="18" t="s">
        <v>16</v>
      </c>
      <c r="I394" s="18"/>
      <c r="J394" s="60">
        <f t="shared" si="143"/>
        <v>105000</v>
      </c>
    </row>
    <row r="395" spans="1:10" s="21" customFormat="1" ht="31.5">
      <c r="A395" s="59" t="s">
        <v>290</v>
      </c>
      <c r="B395" s="15">
        <v>607</v>
      </c>
      <c r="C395" s="15" t="s">
        <v>61</v>
      </c>
      <c r="D395" s="17" t="s">
        <v>11</v>
      </c>
      <c r="E395" s="17" t="s">
        <v>41</v>
      </c>
      <c r="F395" s="28" t="s">
        <v>107</v>
      </c>
      <c r="G395" s="28" t="s">
        <v>208</v>
      </c>
      <c r="H395" s="18" t="s">
        <v>16</v>
      </c>
      <c r="I395" s="18"/>
      <c r="J395" s="60">
        <f t="shared" si="143"/>
        <v>105000</v>
      </c>
    </row>
    <row r="396" spans="1:10" s="21" customFormat="1" ht="47.25">
      <c r="A396" s="59" t="s">
        <v>291</v>
      </c>
      <c r="B396" s="15">
        <v>607</v>
      </c>
      <c r="C396" s="15" t="s">
        <v>61</v>
      </c>
      <c r="D396" s="17" t="s">
        <v>11</v>
      </c>
      <c r="E396" s="17" t="s">
        <v>41</v>
      </c>
      <c r="F396" s="28" t="s">
        <v>107</v>
      </c>
      <c r="G396" s="28" t="s">
        <v>208</v>
      </c>
      <c r="H396" s="18" t="s">
        <v>292</v>
      </c>
      <c r="I396" s="18"/>
      <c r="J396" s="60">
        <f t="shared" si="143"/>
        <v>105000</v>
      </c>
    </row>
    <row r="397" spans="1:10" s="21" customFormat="1" ht="47.25">
      <c r="A397" s="59" t="s">
        <v>98</v>
      </c>
      <c r="B397" s="15">
        <v>607</v>
      </c>
      <c r="C397" s="15" t="s">
        <v>61</v>
      </c>
      <c r="D397" s="17" t="s">
        <v>11</v>
      </c>
      <c r="E397" s="17" t="s">
        <v>41</v>
      </c>
      <c r="F397" s="28" t="s">
        <v>107</v>
      </c>
      <c r="G397" s="28" t="s">
        <v>208</v>
      </c>
      <c r="H397" s="18" t="s">
        <v>292</v>
      </c>
      <c r="I397" s="18" t="s">
        <v>7</v>
      </c>
      <c r="J397" s="60">
        <v>105000</v>
      </c>
    </row>
    <row r="398" spans="1:10" s="16" customFormat="1" ht="15.75">
      <c r="A398" s="59" t="s">
        <v>156</v>
      </c>
      <c r="B398" s="15">
        <v>607</v>
      </c>
      <c r="C398" s="15" t="s">
        <v>61</v>
      </c>
      <c r="D398" s="17" t="s">
        <v>61</v>
      </c>
      <c r="E398" s="17"/>
      <c r="F398" s="28"/>
      <c r="G398" s="28"/>
      <c r="H398" s="18"/>
      <c r="I398" s="18"/>
      <c r="J398" s="60">
        <f t="shared" ref="J398:J399" si="144">J399</f>
        <v>796910</v>
      </c>
    </row>
    <row r="399" spans="1:10" s="16" customFormat="1" ht="63">
      <c r="A399" s="59" t="s">
        <v>157</v>
      </c>
      <c r="B399" s="15" t="s">
        <v>286</v>
      </c>
      <c r="C399" s="15" t="s">
        <v>61</v>
      </c>
      <c r="D399" s="17" t="s">
        <v>61</v>
      </c>
      <c r="E399" s="17" t="s">
        <v>136</v>
      </c>
      <c r="F399" s="28" t="s">
        <v>14</v>
      </c>
      <c r="G399" s="28" t="s">
        <v>15</v>
      </c>
      <c r="H399" s="18" t="s">
        <v>16</v>
      </c>
      <c r="I399" s="18"/>
      <c r="J399" s="60">
        <f t="shared" si="144"/>
        <v>796910</v>
      </c>
    </row>
    <row r="400" spans="1:10" s="16" customFormat="1" ht="31.5">
      <c r="A400" s="59" t="s">
        <v>293</v>
      </c>
      <c r="B400" s="15" t="s">
        <v>286</v>
      </c>
      <c r="C400" s="15" t="s">
        <v>61</v>
      </c>
      <c r="D400" s="17" t="s">
        <v>61</v>
      </c>
      <c r="E400" s="17" t="s">
        <v>136</v>
      </c>
      <c r="F400" s="28" t="s">
        <v>18</v>
      </c>
      <c r="G400" s="28" t="s">
        <v>15</v>
      </c>
      <c r="H400" s="18" t="s">
        <v>16</v>
      </c>
      <c r="I400" s="18"/>
      <c r="J400" s="60">
        <f t="shared" ref="J400" si="145">SUM(J401,J404)</f>
        <v>796910</v>
      </c>
    </row>
    <row r="401" spans="1:10" s="16" customFormat="1" ht="63">
      <c r="A401" s="59" t="s">
        <v>294</v>
      </c>
      <c r="B401" s="15" t="s">
        <v>286</v>
      </c>
      <c r="C401" s="15" t="s">
        <v>61</v>
      </c>
      <c r="D401" s="17" t="s">
        <v>61</v>
      </c>
      <c r="E401" s="17" t="s">
        <v>136</v>
      </c>
      <c r="F401" s="28" t="s">
        <v>18</v>
      </c>
      <c r="G401" s="28" t="s">
        <v>9</v>
      </c>
      <c r="H401" s="18" t="s">
        <v>16</v>
      </c>
      <c r="I401" s="18"/>
      <c r="J401" s="60">
        <f t="shared" ref="J401" si="146">SUM(J402)</f>
        <v>625910</v>
      </c>
    </row>
    <row r="402" spans="1:10" s="16" customFormat="1" ht="47.25">
      <c r="A402" s="59" t="s">
        <v>295</v>
      </c>
      <c r="B402" s="15" t="s">
        <v>286</v>
      </c>
      <c r="C402" s="15" t="s">
        <v>61</v>
      </c>
      <c r="D402" s="17" t="s">
        <v>61</v>
      </c>
      <c r="E402" s="17" t="s">
        <v>136</v>
      </c>
      <c r="F402" s="28" t="s">
        <v>18</v>
      </c>
      <c r="G402" s="28" t="s">
        <v>9</v>
      </c>
      <c r="H402" s="18" t="s">
        <v>296</v>
      </c>
      <c r="I402" s="18"/>
      <c r="J402" s="60">
        <f t="shared" ref="J402" si="147">J403</f>
        <v>625910</v>
      </c>
    </row>
    <row r="403" spans="1:10" s="16" customFormat="1" ht="47.25">
      <c r="A403" s="59" t="s">
        <v>98</v>
      </c>
      <c r="B403" s="15" t="s">
        <v>286</v>
      </c>
      <c r="C403" s="15" t="s">
        <v>61</v>
      </c>
      <c r="D403" s="17" t="s">
        <v>61</v>
      </c>
      <c r="E403" s="17" t="s">
        <v>136</v>
      </c>
      <c r="F403" s="28" t="s">
        <v>18</v>
      </c>
      <c r="G403" s="28" t="s">
        <v>9</v>
      </c>
      <c r="H403" s="18" t="s">
        <v>296</v>
      </c>
      <c r="I403" s="18" t="s">
        <v>7</v>
      </c>
      <c r="J403" s="66">
        <f>581909+44001</f>
        <v>625910</v>
      </c>
    </row>
    <row r="404" spans="1:10" s="16" customFormat="1" ht="47.25">
      <c r="A404" s="59" t="s">
        <v>297</v>
      </c>
      <c r="B404" s="15" t="s">
        <v>286</v>
      </c>
      <c r="C404" s="15" t="s">
        <v>61</v>
      </c>
      <c r="D404" s="17" t="s">
        <v>61</v>
      </c>
      <c r="E404" s="17" t="s">
        <v>136</v>
      </c>
      <c r="F404" s="28" t="s">
        <v>18</v>
      </c>
      <c r="G404" s="28" t="s">
        <v>41</v>
      </c>
      <c r="H404" s="18" t="s">
        <v>16</v>
      </c>
      <c r="I404" s="18"/>
      <c r="J404" s="60">
        <f t="shared" ref="J404:J405" si="148">J405</f>
        <v>171000</v>
      </c>
    </row>
    <row r="405" spans="1:10" s="16" customFormat="1" ht="78.75">
      <c r="A405" s="59" t="s">
        <v>298</v>
      </c>
      <c r="B405" s="15" t="s">
        <v>286</v>
      </c>
      <c r="C405" s="15" t="s">
        <v>61</v>
      </c>
      <c r="D405" s="17" t="s">
        <v>61</v>
      </c>
      <c r="E405" s="17" t="s">
        <v>136</v>
      </c>
      <c r="F405" s="28" t="s">
        <v>18</v>
      </c>
      <c r="G405" s="28" t="s">
        <v>41</v>
      </c>
      <c r="H405" s="18" t="s">
        <v>299</v>
      </c>
      <c r="I405" s="18"/>
      <c r="J405" s="60">
        <f t="shared" si="148"/>
        <v>171000</v>
      </c>
    </row>
    <row r="406" spans="1:10" s="16" customFormat="1" ht="47.25">
      <c r="A406" s="59" t="s">
        <v>98</v>
      </c>
      <c r="B406" s="15" t="s">
        <v>286</v>
      </c>
      <c r="C406" s="15" t="s">
        <v>61</v>
      </c>
      <c r="D406" s="17" t="s">
        <v>61</v>
      </c>
      <c r="E406" s="17" t="s">
        <v>136</v>
      </c>
      <c r="F406" s="28" t="s">
        <v>18</v>
      </c>
      <c r="G406" s="28" t="s">
        <v>41</v>
      </c>
      <c r="H406" s="18" t="s">
        <v>299</v>
      </c>
      <c r="I406" s="18" t="s">
        <v>7</v>
      </c>
      <c r="J406" s="60">
        <v>171000</v>
      </c>
    </row>
    <row r="407" spans="1:10" s="21" customFormat="1" ht="15.75">
      <c r="A407" s="59" t="s">
        <v>300</v>
      </c>
      <c r="B407" s="15">
        <v>607</v>
      </c>
      <c r="C407" s="15" t="s">
        <v>148</v>
      </c>
      <c r="D407" s="17"/>
      <c r="E407" s="17"/>
      <c r="F407" s="28"/>
      <c r="G407" s="28"/>
      <c r="H407" s="18"/>
      <c r="I407" s="18"/>
      <c r="J407" s="60">
        <f>SUM(J408,J426)</f>
        <v>46888280</v>
      </c>
    </row>
    <row r="408" spans="1:10" s="21" customFormat="1" ht="15.75">
      <c r="A408" s="59" t="s">
        <v>301</v>
      </c>
      <c r="B408" s="15">
        <v>607</v>
      </c>
      <c r="C408" s="15" t="s">
        <v>148</v>
      </c>
      <c r="D408" s="17" t="s">
        <v>9</v>
      </c>
      <c r="E408" s="17"/>
      <c r="F408" s="28"/>
      <c r="G408" s="28"/>
      <c r="H408" s="18"/>
      <c r="I408" s="18"/>
      <c r="J408" s="60">
        <f t="shared" ref="J408" si="149">J409</f>
        <v>37463716</v>
      </c>
    </row>
    <row r="409" spans="1:10" s="21" customFormat="1" ht="63">
      <c r="A409" s="59" t="s">
        <v>302</v>
      </c>
      <c r="B409" s="15">
        <v>607</v>
      </c>
      <c r="C409" s="15" t="s">
        <v>148</v>
      </c>
      <c r="D409" s="17" t="s">
        <v>9</v>
      </c>
      <c r="E409" s="17" t="s">
        <v>208</v>
      </c>
      <c r="F409" s="28" t="s">
        <v>14</v>
      </c>
      <c r="G409" s="28" t="s">
        <v>15</v>
      </c>
      <c r="H409" s="18" t="s">
        <v>16</v>
      </c>
      <c r="I409" s="18"/>
      <c r="J409" s="60">
        <f>SUM(J410,J419)</f>
        <v>37463716</v>
      </c>
    </row>
    <row r="410" spans="1:10" s="21" customFormat="1" ht="47.25">
      <c r="A410" s="59" t="s">
        <v>303</v>
      </c>
      <c r="B410" s="15">
        <v>607</v>
      </c>
      <c r="C410" s="15" t="s">
        <v>148</v>
      </c>
      <c r="D410" s="17" t="s">
        <v>9</v>
      </c>
      <c r="E410" s="17" t="s">
        <v>208</v>
      </c>
      <c r="F410" s="28" t="s">
        <v>18</v>
      </c>
      <c r="G410" s="28" t="s">
        <v>15</v>
      </c>
      <c r="H410" s="18" t="s">
        <v>16</v>
      </c>
      <c r="I410" s="18"/>
      <c r="J410" s="60">
        <f>SUM(J411,J416)</f>
        <v>25591765</v>
      </c>
    </row>
    <row r="411" spans="1:10" s="21" customFormat="1" ht="63">
      <c r="A411" s="59" t="s">
        <v>304</v>
      </c>
      <c r="B411" s="15">
        <v>607</v>
      </c>
      <c r="C411" s="15" t="s">
        <v>148</v>
      </c>
      <c r="D411" s="17" t="s">
        <v>9</v>
      </c>
      <c r="E411" s="17" t="s">
        <v>208</v>
      </c>
      <c r="F411" s="28" t="s">
        <v>18</v>
      </c>
      <c r="G411" s="28" t="s">
        <v>9</v>
      </c>
      <c r="H411" s="18" t="s">
        <v>16</v>
      </c>
      <c r="I411" s="18"/>
      <c r="J411" s="60">
        <f t="shared" ref="J411" si="150">SUM(J412,J414)</f>
        <v>25137965</v>
      </c>
    </row>
    <row r="412" spans="1:10" s="21" customFormat="1" ht="47.25">
      <c r="A412" s="59" t="s">
        <v>305</v>
      </c>
      <c r="B412" s="15">
        <v>607</v>
      </c>
      <c r="C412" s="15" t="s">
        <v>148</v>
      </c>
      <c r="D412" s="17" t="s">
        <v>9</v>
      </c>
      <c r="E412" s="17" t="s">
        <v>208</v>
      </c>
      <c r="F412" s="28" t="s">
        <v>18</v>
      </c>
      <c r="G412" s="28" t="s">
        <v>9</v>
      </c>
      <c r="H412" s="18" t="s">
        <v>306</v>
      </c>
      <c r="I412" s="18"/>
      <c r="J412" s="60">
        <f t="shared" ref="J412" si="151">SUM(J413:J413)</f>
        <v>22495941</v>
      </c>
    </row>
    <row r="413" spans="1:10" s="21" customFormat="1" ht="47.25">
      <c r="A413" s="59" t="s">
        <v>98</v>
      </c>
      <c r="B413" s="15">
        <v>607</v>
      </c>
      <c r="C413" s="15" t="s">
        <v>148</v>
      </c>
      <c r="D413" s="17" t="s">
        <v>9</v>
      </c>
      <c r="E413" s="17" t="s">
        <v>208</v>
      </c>
      <c r="F413" s="28" t="s">
        <v>18</v>
      </c>
      <c r="G413" s="28" t="s">
        <v>9</v>
      </c>
      <c r="H413" s="18" t="s">
        <v>306</v>
      </c>
      <c r="I413" s="18" t="s">
        <v>7</v>
      </c>
      <c r="J413" s="60">
        <v>22495941</v>
      </c>
    </row>
    <row r="414" spans="1:10" s="21" customFormat="1" ht="110.25">
      <c r="A414" s="59" t="s">
        <v>287</v>
      </c>
      <c r="B414" s="15" t="s">
        <v>286</v>
      </c>
      <c r="C414" s="15" t="s">
        <v>148</v>
      </c>
      <c r="D414" s="17" t="s">
        <v>9</v>
      </c>
      <c r="E414" s="17" t="s">
        <v>208</v>
      </c>
      <c r="F414" s="28" t="s">
        <v>18</v>
      </c>
      <c r="G414" s="28" t="s">
        <v>9</v>
      </c>
      <c r="H414" s="18" t="s">
        <v>288</v>
      </c>
      <c r="I414" s="18"/>
      <c r="J414" s="60">
        <f t="shared" ref="J414" si="152">J415</f>
        <v>2642024</v>
      </c>
    </row>
    <row r="415" spans="1:10" s="21" customFormat="1" ht="15.75">
      <c r="A415" s="59" t="s">
        <v>25</v>
      </c>
      <c r="B415" s="15" t="s">
        <v>286</v>
      </c>
      <c r="C415" s="15" t="s">
        <v>148</v>
      </c>
      <c r="D415" s="17" t="s">
        <v>9</v>
      </c>
      <c r="E415" s="17" t="s">
        <v>208</v>
      </c>
      <c r="F415" s="28" t="s">
        <v>18</v>
      </c>
      <c r="G415" s="28" t="s">
        <v>9</v>
      </c>
      <c r="H415" s="18" t="s">
        <v>288</v>
      </c>
      <c r="I415" s="18" t="s">
        <v>26</v>
      </c>
      <c r="J415" s="66">
        <f>2686025-44001</f>
        <v>2642024</v>
      </c>
    </row>
    <row r="416" spans="1:10" s="21" customFormat="1" ht="47.25">
      <c r="A416" s="59" t="s">
        <v>307</v>
      </c>
      <c r="B416" s="15">
        <v>607</v>
      </c>
      <c r="C416" s="15" t="s">
        <v>148</v>
      </c>
      <c r="D416" s="17" t="s">
        <v>9</v>
      </c>
      <c r="E416" s="17" t="s">
        <v>208</v>
      </c>
      <c r="F416" s="28" t="s">
        <v>18</v>
      </c>
      <c r="G416" s="28" t="s">
        <v>11</v>
      </c>
      <c r="H416" s="18" t="s">
        <v>16</v>
      </c>
      <c r="I416" s="18"/>
      <c r="J416" s="60">
        <f t="shared" ref="J416:J417" si="153">J417</f>
        <v>453800</v>
      </c>
    </row>
    <row r="417" spans="1:10" s="21" customFormat="1" ht="47.25">
      <c r="A417" s="59" t="s">
        <v>308</v>
      </c>
      <c r="B417" s="15">
        <v>607</v>
      </c>
      <c r="C417" s="15" t="s">
        <v>148</v>
      </c>
      <c r="D417" s="17" t="s">
        <v>9</v>
      </c>
      <c r="E417" s="17" t="s">
        <v>208</v>
      </c>
      <c r="F417" s="28" t="s">
        <v>18</v>
      </c>
      <c r="G417" s="28" t="s">
        <v>11</v>
      </c>
      <c r="H417" s="18" t="s">
        <v>309</v>
      </c>
      <c r="I417" s="18"/>
      <c r="J417" s="60">
        <f t="shared" si="153"/>
        <v>453800</v>
      </c>
    </row>
    <row r="418" spans="1:10" s="21" customFormat="1" ht="47.25">
      <c r="A418" s="59" t="s">
        <v>98</v>
      </c>
      <c r="B418" s="15">
        <v>607</v>
      </c>
      <c r="C418" s="15" t="s">
        <v>148</v>
      </c>
      <c r="D418" s="17" t="s">
        <v>9</v>
      </c>
      <c r="E418" s="17" t="s">
        <v>208</v>
      </c>
      <c r="F418" s="28" t="s">
        <v>18</v>
      </c>
      <c r="G418" s="28" t="s">
        <v>11</v>
      </c>
      <c r="H418" s="18" t="s">
        <v>309</v>
      </c>
      <c r="I418" s="18" t="s">
        <v>7</v>
      </c>
      <c r="J418" s="60">
        <v>453800</v>
      </c>
    </row>
    <row r="419" spans="1:10" s="21" customFormat="1" ht="63">
      <c r="A419" s="59" t="s">
        <v>310</v>
      </c>
      <c r="B419" s="15">
        <v>607</v>
      </c>
      <c r="C419" s="15" t="s">
        <v>148</v>
      </c>
      <c r="D419" s="17" t="s">
        <v>9</v>
      </c>
      <c r="E419" s="17" t="s">
        <v>208</v>
      </c>
      <c r="F419" s="28" t="s">
        <v>3</v>
      </c>
      <c r="G419" s="28" t="s">
        <v>15</v>
      </c>
      <c r="H419" s="18" t="s">
        <v>16</v>
      </c>
      <c r="I419" s="18"/>
      <c r="J419" s="60">
        <f t="shared" ref="J419" si="154">SUM(J420,J423)</f>
        <v>11871951</v>
      </c>
    </row>
    <row r="420" spans="1:10" s="21" customFormat="1" ht="63">
      <c r="A420" s="59" t="s">
        <v>311</v>
      </c>
      <c r="B420" s="15">
        <v>607</v>
      </c>
      <c r="C420" s="15" t="s">
        <v>148</v>
      </c>
      <c r="D420" s="17" t="s">
        <v>9</v>
      </c>
      <c r="E420" s="17" t="s">
        <v>208</v>
      </c>
      <c r="F420" s="28" t="s">
        <v>3</v>
      </c>
      <c r="G420" s="28" t="s">
        <v>9</v>
      </c>
      <c r="H420" s="18" t="s">
        <v>16</v>
      </c>
      <c r="I420" s="18"/>
      <c r="J420" s="60">
        <f t="shared" ref="J420" si="155">SUM(J421)</f>
        <v>11596221</v>
      </c>
    </row>
    <row r="421" spans="1:10" s="21" customFormat="1" ht="31.5">
      <c r="A421" s="59" t="s">
        <v>312</v>
      </c>
      <c r="B421" s="15">
        <v>607</v>
      </c>
      <c r="C421" s="15" t="s">
        <v>148</v>
      </c>
      <c r="D421" s="17" t="s">
        <v>9</v>
      </c>
      <c r="E421" s="17" t="s">
        <v>208</v>
      </c>
      <c r="F421" s="28" t="s">
        <v>3</v>
      </c>
      <c r="G421" s="28" t="s">
        <v>9</v>
      </c>
      <c r="H421" s="18" t="s">
        <v>313</v>
      </c>
      <c r="I421" s="18"/>
      <c r="J421" s="60">
        <f t="shared" ref="J421" si="156">SUM(J422:J422)</f>
        <v>11596221</v>
      </c>
    </row>
    <row r="422" spans="1:10" s="21" customFormat="1" ht="47.25">
      <c r="A422" s="59" t="s">
        <v>98</v>
      </c>
      <c r="B422" s="15">
        <v>607</v>
      </c>
      <c r="C422" s="15" t="s">
        <v>148</v>
      </c>
      <c r="D422" s="17" t="s">
        <v>9</v>
      </c>
      <c r="E422" s="17" t="s">
        <v>208</v>
      </c>
      <c r="F422" s="28" t="s">
        <v>3</v>
      </c>
      <c r="G422" s="28" t="s">
        <v>9</v>
      </c>
      <c r="H422" s="18" t="s">
        <v>313</v>
      </c>
      <c r="I422" s="18" t="s">
        <v>7</v>
      </c>
      <c r="J422" s="60">
        <v>11596221</v>
      </c>
    </row>
    <row r="423" spans="1:10" s="21" customFormat="1" ht="31.5">
      <c r="A423" s="59" t="s">
        <v>314</v>
      </c>
      <c r="B423" s="15">
        <v>607</v>
      </c>
      <c r="C423" s="15" t="s">
        <v>148</v>
      </c>
      <c r="D423" s="17" t="s">
        <v>9</v>
      </c>
      <c r="E423" s="17" t="s">
        <v>208</v>
      </c>
      <c r="F423" s="28" t="s">
        <v>3</v>
      </c>
      <c r="G423" s="28" t="s">
        <v>41</v>
      </c>
      <c r="H423" s="18" t="s">
        <v>16</v>
      </c>
      <c r="I423" s="18"/>
      <c r="J423" s="60">
        <f t="shared" ref="J423:J424" si="157">J424</f>
        <v>275730</v>
      </c>
    </row>
    <row r="424" spans="1:10" s="21" customFormat="1" ht="31.5">
      <c r="A424" s="63" t="s">
        <v>315</v>
      </c>
      <c r="B424" s="15">
        <v>607</v>
      </c>
      <c r="C424" s="15" t="s">
        <v>148</v>
      </c>
      <c r="D424" s="17" t="s">
        <v>9</v>
      </c>
      <c r="E424" s="17" t="s">
        <v>208</v>
      </c>
      <c r="F424" s="28" t="s">
        <v>3</v>
      </c>
      <c r="G424" s="28" t="s">
        <v>41</v>
      </c>
      <c r="H424" s="18" t="s">
        <v>316</v>
      </c>
      <c r="I424" s="18"/>
      <c r="J424" s="60">
        <f t="shared" si="157"/>
        <v>275730</v>
      </c>
    </row>
    <row r="425" spans="1:10" s="21" customFormat="1" ht="47.25">
      <c r="A425" s="59" t="s">
        <v>98</v>
      </c>
      <c r="B425" s="15">
        <v>607</v>
      </c>
      <c r="C425" s="15" t="s">
        <v>148</v>
      </c>
      <c r="D425" s="17" t="s">
        <v>9</v>
      </c>
      <c r="E425" s="17" t="s">
        <v>208</v>
      </c>
      <c r="F425" s="28" t="s">
        <v>3</v>
      </c>
      <c r="G425" s="28" t="s">
        <v>41</v>
      </c>
      <c r="H425" s="18" t="s">
        <v>316</v>
      </c>
      <c r="I425" s="18" t="s">
        <v>7</v>
      </c>
      <c r="J425" s="60">
        <f>81760+193970</f>
        <v>275730</v>
      </c>
    </row>
    <row r="426" spans="1:10" s="21" customFormat="1" ht="31.5">
      <c r="A426" s="59" t="s">
        <v>317</v>
      </c>
      <c r="B426" s="15">
        <v>607</v>
      </c>
      <c r="C426" s="15" t="s">
        <v>148</v>
      </c>
      <c r="D426" s="17" t="s">
        <v>46</v>
      </c>
      <c r="E426" s="17"/>
      <c r="F426" s="28"/>
      <c r="G426" s="28"/>
      <c r="H426" s="18"/>
      <c r="I426" s="18"/>
      <c r="J426" s="60">
        <f t="shared" ref="J426" si="158">J427</f>
        <v>9424564</v>
      </c>
    </row>
    <row r="427" spans="1:10" s="21" customFormat="1" ht="63">
      <c r="A427" s="59" t="s">
        <v>302</v>
      </c>
      <c r="B427" s="15">
        <v>607</v>
      </c>
      <c r="C427" s="15" t="s">
        <v>148</v>
      </c>
      <c r="D427" s="17" t="s">
        <v>46</v>
      </c>
      <c r="E427" s="17" t="s">
        <v>208</v>
      </c>
      <c r="F427" s="28" t="s">
        <v>14</v>
      </c>
      <c r="G427" s="28" t="s">
        <v>15</v>
      </c>
      <c r="H427" s="18" t="s">
        <v>16</v>
      </c>
      <c r="I427" s="18"/>
      <c r="J427" s="60">
        <f>SUM(J428,J432)</f>
        <v>9424564</v>
      </c>
    </row>
    <row r="428" spans="1:10" s="21" customFormat="1" ht="47.25">
      <c r="A428" s="59" t="s">
        <v>303</v>
      </c>
      <c r="B428" s="15">
        <v>607</v>
      </c>
      <c r="C428" s="15" t="s">
        <v>148</v>
      </c>
      <c r="D428" s="17" t="s">
        <v>46</v>
      </c>
      <c r="E428" s="17" t="s">
        <v>208</v>
      </c>
      <c r="F428" s="28" t="s">
        <v>18</v>
      </c>
      <c r="G428" s="28" t="s">
        <v>15</v>
      </c>
      <c r="H428" s="18" t="s">
        <v>16</v>
      </c>
      <c r="I428" s="18"/>
      <c r="J428" s="60">
        <f t="shared" ref="J428" si="159">J429</f>
        <v>4898880</v>
      </c>
    </row>
    <row r="429" spans="1:10" s="21" customFormat="1" ht="47.25">
      <c r="A429" s="59" t="s">
        <v>318</v>
      </c>
      <c r="B429" s="15">
        <v>607</v>
      </c>
      <c r="C429" s="15" t="s">
        <v>148</v>
      </c>
      <c r="D429" s="17" t="s">
        <v>46</v>
      </c>
      <c r="E429" s="17" t="s">
        <v>208</v>
      </c>
      <c r="F429" s="28" t="s">
        <v>18</v>
      </c>
      <c r="G429" s="28" t="s">
        <v>41</v>
      </c>
      <c r="H429" s="18" t="s">
        <v>16</v>
      </c>
      <c r="I429" s="18"/>
      <c r="J429" s="60">
        <f>J430</f>
        <v>4898880</v>
      </c>
    </row>
    <row r="430" spans="1:10" s="21" customFormat="1" ht="63">
      <c r="A430" s="59" t="s">
        <v>319</v>
      </c>
      <c r="B430" s="15">
        <v>607</v>
      </c>
      <c r="C430" s="15" t="s">
        <v>148</v>
      </c>
      <c r="D430" s="17" t="s">
        <v>46</v>
      </c>
      <c r="E430" s="17" t="s">
        <v>208</v>
      </c>
      <c r="F430" s="28" t="s">
        <v>18</v>
      </c>
      <c r="G430" s="28" t="s">
        <v>41</v>
      </c>
      <c r="H430" s="18" t="s">
        <v>320</v>
      </c>
      <c r="I430" s="18"/>
      <c r="J430" s="60">
        <f t="shared" ref="J430" si="160">J431</f>
        <v>4898880</v>
      </c>
    </row>
    <row r="431" spans="1:10" s="21" customFormat="1" ht="47.25">
      <c r="A431" s="59" t="s">
        <v>23</v>
      </c>
      <c r="B431" s="15">
        <v>607</v>
      </c>
      <c r="C431" s="15" t="s">
        <v>148</v>
      </c>
      <c r="D431" s="17" t="s">
        <v>46</v>
      </c>
      <c r="E431" s="17" t="s">
        <v>208</v>
      </c>
      <c r="F431" s="28" t="s">
        <v>18</v>
      </c>
      <c r="G431" s="28" t="s">
        <v>41</v>
      </c>
      <c r="H431" s="18" t="s">
        <v>320</v>
      </c>
      <c r="I431" s="18" t="s">
        <v>24</v>
      </c>
      <c r="J431" s="60">
        <f>998880+3900000</f>
        <v>4898880</v>
      </c>
    </row>
    <row r="432" spans="1:10" s="21" customFormat="1" ht="94.5">
      <c r="A432" s="59" t="s">
        <v>321</v>
      </c>
      <c r="B432" s="15">
        <v>607</v>
      </c>
      <c r="C432" s="15" t="s">
        <v>148</v>
      </c>
      <c r="D432" s="17" t="s">
        <v>46</v>
      </c>
      <c r="E432" s="17" t="s">
        <v>208</v>
      </c>
      <c r="F432" s="28" t="s">
        <v>31</v>
      </c>
      <c r="G432" s="28" t="s">
        <v>15</v>
      </c>
      <c r="H432" s="18" t="s">
        <v>16</v>
      </c>
      <c r="I432" s="18"/>
      <c r="J432" s="60">
        <f t="shared" ref="J432" si="161">SUM(J433,J439)</f>
        <v>4525684</v>
      </c>
    </row>
    <row r="433" spans="1:10" s="21" customFormat="1" ht="63">
      <c r="A433" s="59" t="s">
        <v>195</v>
      </c>
      <c r="B433" s="15">
        <v>607</v>
      </c>
      <c r="C433" s="15" t="s">
        <v>148</v>
      </c>
      <c r="D433" s="17" t="s">
        <v>46</v>
      </c>
      <c r="E433" s="17" t="s">
        <v>208</v>
      </c>
      <c r="F433" s="28" t="s">
        <v>31</v>
      </c>
      <c r="G433" s="28" t="s">
        <v>9</v>
      </c>
      <c r="H433" s="18" t="s">
        <v>16</v>
      </c>
      <c r="I433" s="18"/>
      <c r="J433" s="60">
        <f t="shared" ref="J433" si="162">SUM(J434,J437)</f>
        <v>2864733</v>
      </c>
    </row>
    <row r="434" spans="1:10" s="21" customFormat="1" ht="31.5">
      <c r="A434" s="59" t="s">
        <v>19</v>
      </c>
      <c r="B434" s="15" t="s">
        <v>286</v>
      </c>
      <c r="C434" s="15" t="s">
        <v>148</v>
      </c>
      <c r="D434" s="17" t="s">
        <v>46</v>
      </c>
      <c r="E434" s="17" t="s">
        <v>208</v>
      </c>
      <c r="F434" s="28" t="s">
        <v>31</v>
      </c>
      <c r="G434" s="28" t="s">
        <v>9</v>
      </c>
      <c r="H434" s="18" t="s">
        <v>20</v>
      </c>
      <c r="I434" s="18"/>
      <c r="J434" s="60">
        <f t="shared" ref="J434" si="163">SUM(J435:J436)</f>
        <v>125445</v>
      </c>
    </row>
    <row r="435" spans="1:10" s="21" customFormat="1" ht="94.5">
      <c r="A435" s="59" t="s">
        <v>21</v>
      </c>
      <c r="B435" s="15" t="s">
        <v>286</v>
      </c>
      <c r="C435" s="15" t="s">
        <v>148</v>
      </c>
      <c r="D435" s="17" t="s">
        <v>46</v>
      </c>
      <c r="E435" s="17" t="s">
        <v>208</v>
      </c>
      <c r="F435" s="28" t="s">
        <v>31</v>
      </c>
      <c r="G435" s="28" t="s">
        <v>9</v>
      </c>
      <c r="H435" s="18" t="s">
        <v>20</v>
      </c>
      <c r="I435" s="18" t="s">
        <v>22</v>
      </c>
      <c r="J435" s="60">
        <v>94181</v>
      </c>
    </row>
    <row r="436" spans="1:10" s="21" customFormat="1" ht="47.25">
      <c r="A436" s="59" t="s">
        <v>23</v>
      </c>
      <c r="B436" s="15" t="s">
        <v>286</v>
      </c>
      <c r="C436" s="15" t="s">
        <v>148</v>
      </c>
      <c r="D436" s="17" t="s">
        <v>46</v>
      </c>
      <c r="E436" s="17" t="s">
        <v>208</v>
      </c>
      <c r="F436" s="28" t="s">
        <v>31</v>
      </c>
      <c r="G436" s="28" t="s">
        <v>9</v>
      </c>
      <c r="H436" s="18" t="s">
        <v>20</v>
      </c>
      <c r="I436" s="18" t="s">
        <v>24</v>
      </c>
      <c r="J436" s="60">
        <v>31264</v>
      </c>
    </row>
    <row r="437" spans="1:10" s="21" customFormat="1" ht="31.5">
      <c r="A437" s="59" t="s">
        <v>27</v>
      </c>
      <c r="B437" s="15" t="s">
        <v>286</v>
      </c>
      <c r="C437" s="15" t="s">
        <v>148</v>
      </c>
      <c r="D437" s="17" t="s">
        <v>46</v>
      </c>
      <c r="E437" s="17" t="s">
        <v>208</v>
      </c>
      <c r="F437" s="28" t="s">
        <v>31</v>
      </c>
      <c r="G437" s="28" t="s">
        <v>9</v>
      </c>
      <c r="H437" s="18" t="s">
        <v>28</v>
      </c>
      <c r="I437" s="18"/>
      <c r="J437" s="60">
        <f t="shared" ref="J437" si="164">SUM(J438:J438)</f>
        <v>2739288</v>
      </c>
    </row>
    <row r="438" spans="1:10" s="21" customFormat="1" ht="94.5">
      <c r="A438" s="59" t="s">
        <v>21</v>
      </c>
      <c r="B438" s="15" t="s">
        <v>286</v>
      </c>
      <c r="C438" s="15" t="s">
        <v>148</v>
      </c>
      <c r="D438" s="17" t="s">
        <v>46</v>
      </c>
      <c r="E438" s="17" t="s">
        <v>208</v>
      </c>
      <c r="F438" s="28" t="s">
        <v>31</v>
      </c>
      <c r="G438" s="28" t="s">
        <v>9</v>
      </c>
      <c r="H438" s="18" t="s">
        <v>28</v>
      </c>
      <c r="I438" s="18" t="s">
        <v>22</v>
      </c>
      <c r="J438" s="60">
        <v>2739288</v>
      </c>
    </row>
    <row r="439" spans="1:10" s="21" customFormat="1" ht="31.5">
      <c r="A439" s="59" t="s">
        <v>322</v>
      </c>
      <c r="B439" s="15" t="s">
        <v>286</v>
      </c>
      <c r="C439" s="15" t="s">
        <v>148</v>
      </c>
      <c r="D439" s="17" t="s">
        <v>46</v>
      </c>
      <c r="E439" s="17" t="s">
        <v>208</v>
      </c>
      <c r="F439" s="28" t="s">
        <v>31</v>
      </c>
      <c r="G439" s="28" t="s">
        <v>41</v>
      </c>
      <c r="H439" s="18" t="s">
        <v>16</v>
      </c>
      <c r="I439" s="18"/>
      <c r="J439" s="60">
        <f t="shared" ref="J439" si="165">J440</f>
        <v>1660951</v>
      </c>
    </row>
    <row r="440" spans="1:10" s="21" customFormat="1" ht="94.5">
      <c r="A440" s="59" t="s">
        <v>274</v>
      </c>
      <c r="B440" s="15" t="s">
        <v>286</v>
      </c>
      <c r="C440" s="15" t="s">
        <v>148</v>
      </c>
      <c r="D440" s="17" t="s">
        <v>46</v>
      </c>
      <c r="E440" s="17" t="s">
        <v>208</v>
      </c>
      <c r="F440" s="28" t="s">
        <v>31</v>
      </c>
      <c r="G440" s="28" t="s">
        <v>41</v>
      </c>
      <c r="H440" s="18" t="s">
        <v>275</v>
      </c>
      <c r="I440" s="18"/>
      <c r="J440" s="60">
        <f>SUM(J441:J442)</f>
        <v>1660951</v>
      </c>
    </row>
    <row r="441" spans="1:10" s="21" customFormat="1" ht="94.5">
      <c r="A441" s="59" t="s">
        <v>21</v>
      </c>
      <c r="B441" s="15" t="s">
        <v>286</v>
      </c>
      <c r="C441" s="15" t="s">
        <v>148</v>
      </c>
      <c r="D441" s="17" t="s">
        <v>46</v>
      </c>
      <c r="E441" s="17" t="s">
        <v>208</v>
      </c>
      <c r="F441" s="28" t="s">
        <v>31</v>
      </c>
      <c r="G441" s="28" t="s">
        <v>41</v>
      </c>
      <c r="H441" s="18" t="s">
        <v>275</v>
      </c>
      <c r="I441" s="18" t="s">
        <v>22</v>
      </c>
      <c r="J441" s="60">
        <v>1420856</v>
      </c>
    </row>
    <row r="442" spans="1:10" s="21" customFormat="1" ht="47.25">
      <c r="A442" s="59" t="s">
        <v>23</v>
      </c>
      <c r="B442" s="15" t="s">
        <v>286</v>
      </c>
      <c r="C442" s="15" t="s">
        <v>148</v>
      </c>
      <c r="D442" s="17" t="s">
        <v>46</v>
      </c>
      <c r="E442" s="17" t="s">
        <v>208</v>
      </c>
      <c r="F442" s="28" t="s">
        <v>31</v>
      </c>
      <c r="G442" s="28" t="s">
        <v>41</v>
      </c>
      <c r="H442" s="18" t="s">
        <v>275</v>
      </c>
      <c r="I442" s="18" t="s">
        <v>24</v>
      </c>
      <c r="J442" s="60">
        <v>240095</v>
      </c>
    </row>
    <row r="443" spans="1:10" s="21" customFormat="1" ht="15.75">
      <c r="A443" s="59" t="s">
        <v>323</v>
      </c>
      <c r="B443" s="15" t="s">
        <v>286</v>
      </c>
      <c r="C443" s="15" t="s">
        <v>136</v>
      </c>
      <c r="D443" s="17"/>
      <c r="E443" s="17"/>
      <c r="F443" s="28"/>
      <c r="G443" s="28"/>
      <c r="H443" s="18"/>
      <c r="I443" s="18"/>
      <c r="J443" s="60">
        <f t="shared" ref="J443:J446" si="166">J444</f>
        <v>1908905</v>
      </c>
    </row>
    <row r="444" spans="1:10" s="21" customFormat="1" ht="15.75">
      <c r="A444" s="59" t="s">
        <v>324</v>
      </c>
      <c r="B444" s="15" t="s">
        <v>286</v>
      </c>
      <c r="C444" s="15" t="s">
        <v>136</v>
      </c>
      <c r="D444" s="17" t="s">
        <v>9</v>
      </c>
      <c r="E444" s="17"/>
      <c r="F444" s="28"/>
      <c r="G444" s="28"/>
      <c r="H444" s="18"/>
      <c r="I444" s="18"/>
      <c r="J444" s="60">
        <f t="shared" si="166"/>
        <v>1908905</v>
      </c>
    </row>
    <row r="445" spans="1:10" s="21" customFormat="1" ht="78.75">
      <c r="A445" s="59" t="s">
        <v>88</v>
      </c>
      <c r="B445" s="15" t="s">
        <v>286</v>
      </c>
      <c r="C445" s="15" t="s">
        <v>136</v>
      </c>
      <c r="D445" s="17" t="s">
        <v>9</v>
      </c>
      <c r="E445" s="17" t="s">
        <v>89</v>
      </c>
      <c r="F445" s="28" t="s">
        <v>14</v>
      </c>
      <c r="G445" s="28" t="s">
        <v>15</v>
      </c>
      <c r="H445" s="18" t="s">
        <v>16</v>
      </c>
      <c r="I445" s="18"/>
      <c r="J445" s="60">
        <f t="shared" si="166"/>
        <v>1908905</v>
      </c>
    </row>
    <row r="446" spans="1:10" s="21" customFormat="1" ht="47.25">
      <c r="A446" s="59" t="s">
        <v>102</v>
      </c>
      <c r="B446" s="15" t="s">
        <v>286</v>
      </c>
      <c r="C446" s="15" t="s">
        <v>136</v>
      </c>
      <c r="D446" s="17" t="s">
        <v>9</v>
      </c>
      <c r="E446" s="17" t="s">
        <v>89</v>
      </c>
      <c r="F446" s="28" t="s">
        <v>31</v>
      </c>
      <c r="G446" s="28" t="s">
        <v>15</v>
      </c>
      <c r="H446" s="18" t="s">
        <v>16</v>
      </c>
      <c r="I446" s="18"/>
      <c r="J446" s="60">
        <f t="shared" si="166"/>
        <v>1908905</v>
      </c>
    </row>
    <row r="447" spans="1:10" s="21" customFormat="1" ht="63">
      <c r="A447" s="59" t="s">
        <v>325</v>
      </c>
      <c r="B447" s="15" t="s">
        <v>286</v>
      </c>
      <c r="C447" s="15" t="s">
        <v>136</v>
      </c>
      <c r="D447" s="17" t="s">
        <v>9</v>
      </c>
      <c r="E447" s="17" t="s">
        <v>89</v>
      </c>
      <c r="F447" s="28" t="s">
        <v>31</v>
      </c>
      <c r="G447" s="28" t="s">
        <v>9</v>
      </c>
      <c r="H447" s="18" t="s">
        <v>16</v>
      </c>
      <c r="I447" s="18"/>
      <c r="J447" s="60">
        <f t="shared" ref="J447" si="167">SUM(J448)</f>
        <v>1908905</v>
      </c>
    </row>
    <row r="448" spans="1:10" s="21" customFormat="1" ht="31.5">
      <c r="A448" s="59" t="s">
        <v>326</v>
      </c>
      <c r="B448" s="15" t="s">
        <v>286</v>
      </c>
      <c r="C448" s="15" t="s">
        <v>136</v>
      </c>
      <c r="D448" s="17" t="s">
        <v>9</v>
      </c>
      <c r="E448" s="17" t="s">
        <v>89</v>
      </c>
      <c r="F448" s="28" t="s">
        <v>31</v>
      </c>
      <c r="G448" s="28" t="s">
        <v>9</v>
      </c>
      <c r="H448" s="18" t="s">
        <v>327</v>
      </c>
      <c r="I448" s="18"/>
      <c r="J448" s="60">
        <f t="shared" ref="J448" si="168">SUM(J449:J451)</f>
        <v>1908905</v>
      </c>
    </row>
    <row r="449" spans="1:10" s="21" customFormat="1" ht="94.5">
      <c r="A449" s="59" t="s">
        <v>21</v>
      </c>
      <c r="B449" s="15" t="s">
        <v>286</v>
      </c>
      <c r="C449" s="15" t="s">
        <v>136</v>
      </c>
      <c r="D449" s="17" t="s">
        <v>9</v>
      </c>
      <c r="E449" s="17" t="s">
        <v>89</v>
      </c>
      <c r="F449" s="28" t="s">
        <v>31</v>
      </c>
      <c r="G449" s="28" t="s">
        <v>9</v>
      </c>
      <c r="H449" s="18" t="s">
        <v>327</v>
      </c>
      <c r="I449" s="18" t="s">
        <v>22</v>
      </c>
      <c r="J449" s="60">
        <v>1726389</v>
      </c>
    </row>
    <row r="450" spans="1:10" s="21" customFormat="1" ht="47.25">
      <c r="A450" s="59" t="s">
        <v>23</v>
      </c>
      <c r="B450" s="15" t="s">
        <v>286</v>
      </c>
      <c r="C450" s="15" t="s">
        <v>136</v>
      </c>
      <c r="D450" s="17" t="s">
        <v>9</v>
      </c>
      <c r="E450" s="17" t="s">
        <v>89</v>
      </c>
      <c r="F450" s="28" t="s">
        <v>31</v>
      </c>
      <c r="G450" s="28" t="s">
        <v>9</v>
      </c>
      <c r="H450" s="18" t="s">
        <v>327</v>
      </c>
      <c r="I450" s="18" t="s">
        <v>24</v>
      </c>
      <c r="J450" s="60">
        <v>181039</v>
      </c>
    </row>
    <row r="451" spans="1:10" s="21" customFormat="1" ht="15.75">
      <c r="A451" s="59" t="s">
        <v>25</v>
      </c>
      <c r="B451" s="15" t="s">
        <v>286</v>
      </c>
      <c r="C451" s="15" t="s">
        <v>136</v>
      </c>
      <c r="D451" s="17" t="s">
        <v>9</v>
      </c>
      <c r="E451" s="17" t="s">
        <v>89</v>
      </c>
      <c r="F451" s="28" t="s">
        <v>31</v>
      </c>
      <c r="G451" s="28" t="s">
        <v>9</v>
      </c>
      <c r="H451" s="18" t="s">
        <v>327</v>
      </c>
      <c r="I451" s="18" t="s">
        <v>26</v>
      </c>
      <c r="J451" s="60">
        <v>1477</v>
      </c>
    </row>
    <row r="452" spans="1:10" s="20" customFormat="1" ht="47.25">
      <c r="A452" s="59" t="s">
        <v>328</v>
      </c>
      <c r="B452" s="15">
        <v>609</v>
      </c>
      <c r="C452" s="15"/>
      <c r="D452" s="17"/>
      <c r="E452" s="17"/>
      <c r="F452" s="28"/>
      <c r="G452" s="28"/>
      <c r="H452" s="18"/>
      <c r="I452" s="18"/>
      <c r="J452" s="60">
        <f t="shared" ref="J452" si="169">SUM(J466,J453)</f>
        <v>83934811</v>
      </c>
    </row>
    <row r="453" spans="1:10" s="20" customFormat="1" ht="15.75">
      <c r="A453" s="59" t="s">
        <v>8</v>
      </c>
      <c r="B453" s="15" t="s">
        <v>329</v>
      </c>
      <c r="C453" s="15" t="s">
        <v>9</v>
      </c>
      <c r="D453" s="17"/>
      <c r="E453" s="17"/>
      <c r="F453" s="28"/>
      <c r="G453" s="28"/>
      <c r="H453" s="18"/>
      <c r="I453" s="18"/>
      <c r="J453" s="60">
        <f t="shared" ref="J453:J455" si="170">J454</f>
        <v>49394</v>
      </c>
    </row>
    <row r="454" spans="1:10" s="20" customFormat="1" ht="15.75">
      <c r="A454" s="59" t="s">
        <v>32</v>
      </c>
      <c r="B454" s="15" t="s">
        <v>329</v>
      </c>
      <c r="C454" s="15" t="s">
        <v>9</v>
      </c>
      <c r="D454" s="17" t="s">
        <v>33</v>
      </c>
      <c r="E454" s="17"/>
      <c r="F454" s="28"/>
      <c r="G454" s="28"/>
      <c r="H454" s="18"/>
      <c r="I454" s="18"/>
      <c r="J454" s="60">
        <f t="shared" si="170"/>
        <v>49394</v>
      </c>
    </row>
    <row r="455" spans="1:10" s="20" customFormat="1" ht="63">
      <c r="A455" s="59" t="s">
        <v>60</v>
      </c>
      <c r="B455" s="15" t="s">
        <v>329</v>
      </c>
      <c r="C455" s="15" t="s">
        <v>9</v>
      </c>
      <c r="D455" s="17" t="s">
        <v>33</v>
      </c>
      <c r="E455" s="17" t="s">
        <v>61</v>
      </c>
      <c r="F455" s="28" t="s">
        <v>14</v>
      </c>
      <c r="G455" s="28" t="s">
        <v>15</v>
      </c>
      <c r="H455" s="18" t="s">
        <v>16</v>
      </c>
      <c r="I455" s="18"/>
      <c r="J455" s="60">
        <f t="shared" si="170"/>
        <v>49394</v>
      </c>
    </row>
    <row r="456" spans="1:10" s="20" customFormat="1" ht="47.25">
      <c r="A456" s="59" t="s">
        <v>330</v>
      </c>
      <c r="B456" s="15">
        <v>609</v>
      </c>
      <c r="C456" s="15" t="s">
        <v>9</v>
      </c>
      <c r="D456" s="17" t="s">
        <v>33</v>
      </c>
      <c r="E456" s="17" t="s">
        <v>61</v>
      </c>
      <c r="F456" s="28" t="s">
        <v>107</v>
      </c>
      <c r="G456" s="28" t="s">
        <v>15</v>
      </c>
      <c r="H456" s="18" t="s">
        <v>16</v>
      </c>
      <c r="I456" s="18"/>
      <c r="J456" s="60">
        <f t="shared" ref="J456" si="171">SUM(J457,J460,J463)</f>
        <v>49394</v>
      </c>
    </row>
    <row r="457" spans="1:10" s="20" customFormat="1" ht="31.5">
      <c r="A457" s="59" t="s">
        <v>331</v>
      </c>
      <c r="B457" s="15">
        <v>609</v>
      </c>
      <c r="C457" s="15" t="s">
        <v>9</v>
      </c>
      <c r="D457" s="17" t="s">
        <v>33</v>
      </c>
      <c r="E457" s="17" t="s">
        <v>61</v>
      </c>
      <c r="F457" s="28" t="s">
        <v>107</v>
      </c>
      <c r="G457" s="28" t="s">
        <v>9</v>
      </c>
      <c r="H457" s="18" t="s">
        <v>16</v>
      </c>
      <c r="I457" s="18"/>
      <c r="J457" s="60">
        <f t="shared" ref="J457:J458" si="172">J458</f>
        <v>24394</v>
      </c>
    </row>
    <row r="458" spans="1:10" s="20" customFormat="1" ht="31.5">
      <c r="A458" s="59" t="s">
        <v>332</v>
      </c>
      <c r="B458" s="15">
        <v>609</v>
      </c>
      <c r="C458" s="15" t="s">
        <v>9</v>
      </c>
      <c r="D458" s="17" t="s">
        <v>33</v>
      </c>
      <c r="E458" s="17" t="s">
        <v>61</v>
      </c>
      <c r="F458" s="28" t="s">
        <v>107</v>
      </c>
      <c r="G458" s="28" t="s">
        <v>9</v>
      </c>
      <c r="H458" s="18" t="s">
        <v>333</v>
      </c>
      <c r="I458" s="18"/>
      <c r="J458" s="60">
        <f t="shared" si="172"/>
        <v>24394</v>
      </c>
    </row>
    <row r="459" spans="1:10" s="20" customFormat="1" ht="47.25">
      <c r="A459" s="59" t="s">
        <v>23</v>
      </c>
      <c r="B459" s="15">
        <v>609</v>
      </c>
      <c r="C459" s="15" t="s">
        <v>9</v>
      </c>
      <c r="D459" s="17" t="s">
        <v>33</v>
      </c>
      <c r="E459" s="17" t="s">
        <v>61</v>
      </c>
      <c r="F459" s="28" t="s">
        <v>107</v>
      </c>
      <c r="G459" s="28" t="s">
        <v>9</v>
      </c>
      <c r="H459" s="18" t="s">
        <v>333</v>
      </c>
      <c r="I459" s="18" t="s">
        <v>24</v>
      </c>
      <c r="J459" s="60">
        <v>24394</v>
      </c>
    </row>
    <row r="460" spans="1:10" s="20" customFormat="1" ht="47.25">
      <c r="A460" s="59" t="s">
        <v>334</v>
      </c>
      <c r="B460" s="15">
        <v>609</v>
      </c>
      <c r="C460" s="15" t="s">
        <v>9</v>
      </c>
      <c r="D460" s="17" t="s">
        <v>33</v>
      </c>
      <c r="E460" s="17" t="s">
        <v>61</v>
      </c>
      <c r="F460" s="28" t="s">
        <v>107</v>
      </c>
      <c r="G460" s="28" t="s">
        <v>41</v>
      </c>
      <c r="H460" s="18" t="s">
        <v>16</v>
      </c>
      <c r="I460" s="18"/>
      <c r="J460" s="60">
        <f t="shared" ref="J460:J461" si="173">J461</f>
        <v>10000</v>
      </c>
    </row>
    <row r="461" spans="1:10" s="23" customFormat="1" ht="47.25">
      <c r="A461" s="59" t="s">
        <v>335</v>
      </c>
      <c r="B461" s="15">
        <v>609</v>
      </c>
      <c r="C461" s="15" t="s">
        <v>9</v>
      </c>
      <c r="D461" s="17" t="s">
        <v>33</v>
      </c>
      <c r="E461" s="17" t="s">
        <v>61</v>
      </c>
      <c r="F461" s="28" t="s">
        <v>107</v>
      </c>
      <c r="G461" s="28" t="s">
        <v>41</v>
      </c>
      <c r="H461" s="18" t="s">
        <v>336</v>
      </c>
      <c r="I461" s="18"/>
      <c r="J461" s="60">
        <f t="shared" si="173"/>
        <v>10000</v>
      </c>
    </row>
    <row r="462" spans="1:10" s="23" customFormat="1" ht="47.25">
      <c r="A462" s="59" t="s">
        <v>23</v>
      </c>
      <c r="B462" s="15">
        <v>609</v>
      </c>
      <c r="C462" s="15" t="s">
        <v>9</v>
      </c>
      <c r="D462" s="17" t="s">
        <v>33</v>
      </c>
      <c r="E462" s="17" t="s">
        <v>61</v>
      </c>
      <c r="F462" s="28" t="s">
        <v>107</v>
      </c>
      <c r="G462" s="28" t="s">
        <v>41</v>
      </c>
      <c r="H462" s="18" t="s">
        <v>336</v>
      </c>
      <c r="I462" s="18" t="s">
        <v>24</v>
      </c>
      <c r="J462" s="60">
        <v>10000</v>
      </c>
    </row>
    <row r="463" spans="1:10" s="20" customFormat="1" ht="47.25">
      <c r="A463" s="59" t="s">
        <v>337</v>
      </c>
      <c r="B463" s="15">
        <v>609</v>
      </c>
      <c r="C463" s="15" t="s">
        <v>9</v>
      </c>
      <c r="D463" s="17" t="s">
        <v>33</v>
      </c>
      <c r="E463" s="17" t="s">
        <v>61</v>
      </c>
      <c r="F463" s="28" t="s">
        <v>107</v>
      </c>
      <c r="G463" s="28" t="s">
        <v>11</v>
      </c>
      <c r="H463" s="18" t="s">
        <v>16</v>
      </c>
      <c r="I463" s="18"/>
      <c r="J463" s="60">
        <f t="shared" ref="J463:J464" si="174">J464</f>
        <v>15000</v>
      </c>
    </row>
    <row r="464" spans="1:10" s="20" customFormat="1" ht="47.25">
      <c r="A464" s="59" t="s">
        <v>338</v>
      </c>
      <c r="B464" s="15">
        <v>609</v>
      </c>
      <c r="C464" s="15" t="s">
        <v>9</v>
      </c>
      <c r="D464" s="17" t="s">
        <v>33</v>
      </c>
      <c r="E464" s="17" t="s">
        <v>61</v>
      </c>
      <c r="F464" s="28" t="s">
        <v>107</v>
      </c>
      <c r="G464" s="28" t="s">
        <v>11</v>
      </c>
      <c r="H464" s="18" t="s">
        <v>339</v>
      </c>
      <c r="I464" s="18"/>
      <c r="J464" s="60">
        <f t="shared" si="174"/>
        <v>15000</v>
      </c>
    </row>
    <row r="465" spans="1:10" s="20" customFormat="1" ht="47.25">
      <c r="A465" s="59" t="s">
        <v>23</v>
      </c>
      <c r="B465" s="15" t="s">
        <v>329</v>
      </c>
      <c r="C465" s="15" t="s">
        <v>9</v>
      </c>
      <c r="D465" s="17" t="s">
        <v>33</v>
      </c>
      <c r="E465" s="17" t="s">
        <v>61</v>
      </c>
      <c r="F465" s="28" t="s">
        <v>107</v>
      </c>
      <c r="G465" s="28" t="s">
        <v>11</v>
      </c>
      <c r="H465" s="18" t="s">
        <v>339</v>
      </c>
      <c r="I465" s="18" t="s">
        <v>24</v>
      </c>
      <c r="J465" s="60">
        <v>15000</v>
      </c>
    </row>
    <row r="466" spans="1:10" s="20" customFormat="1" ht="15.75">
      <c r="A466" s="59" t="s">
        <v>166</v>
      </c>
      <c r="B466" s="15">
        <v>609</v>
      </c>
      <c r="C466" s="15" t="s">
        <v>73</v>
      </c>
      <c r="D466" s="17"/>
      <c r="E466" s="17"/>
      <c r="F466" s="28"/>
      <c r="G466" s="28"/>
      <c r="H466" s="18"/>
      <c r="I466" s="18"/>
      <c r="J466" s="60">
        <f>SUM(J467,J498,J508)</f>
        <v>83885417</v>
      </c>
    </row>
    <row r="467" spans="1:10" s="20" customFormat="1" ht="15.75">
      <c r="A467" s="59" t="s">
        <v>340</v>
      </c>
      <c r="B467" s="15">
        <v>609</v>
      </c>
      <c r="C467" s="15" t="s">
        <v>73</v>
      </c>
      <c r="D467" s="17" t="s">
        <v>11</v>
      </c>
      <c r="E467" s="17"/>
      <c r="F467" s="28"/>
      <c r="G467" s="28"/>
      <c r="H467" s="18"/>
      <c r="I467" s="18"/>
      <c r="J467" s="60">
        <f t="shared" ref="J467" si="175">J468</f>
        <v>66398761</v>
      </c>
    </row>
    <row r="468" spans="1:10" s="20" customFormat="1" ht="63">
      <c r="A468" s="59" t="s">
        <v>168</v>
      </c>
      <c r="B468" s="15">
        <v>609</v>
      </c>
      <c r="C468" s="15" t="s">
        <v>73</v>
      </c>
      <c r="D468" s="17" t="s">
        <v>11</v>
      </c>
      <c r="E468" s="17" t="s">
        <v>41</v>
      </c>
      <c r="F468" s="28" t="s">
        <v>14</v>
      </c>
      <c r="G468" s="28" t="s">
        <v>15</v>
      </c>
      <c r="H468" s="18" t="s">
        <v>16</v>
      </c>
      <c r="I468" s="18"/>
      <c r="J468" s="60">
        <f t="shared" ref="J468" si="176">SUM(J469)</f>
        <v>66398761</v>
      </c>
    </row>
    <row r="469" spans="1:10" s="20" customFormat="1" ht="47.25">
      <c r="A469" s="59" t="s">
        <v>341</v>
      </c>
      <c r="B469" s="15">
        <v>609</v>
      </c>
      <c r="C469" s="15" t="s">
        <v>73</v>
      </c>
      <c r="D469" s="17" t="s">
        <v>11</v>
      </c>
      <c r="E469" s="17" t="s">
        <v>41</v>
      </c>
      <c r="F469" s="28" t="s">
        <v>18</v>
      </c>
      <c r="G469" s="28" t="s">
        <v>15</v>
      </c>
      <c r="H469" s="18" t="s">
        <v>16</v>
      </c>
      <c r="I469" s="18"/>
      <c r="J469" s="60">
        <f>SUM(J470)</f>
        <v>66398761</v>
      </c>
    </row>
    <row r="470" spans="1:10" s="20" customFormat="1" ht="31.5">
      <c r="A470" s="59" t="s">
        <v>342</v>
      </c>
      <c r="B470" s="15">
        <v>609</v>
      </c>
      <c r="C470" s="15" t="s">
        <v>73</v>
      </c>
      <c r="D470" s="17" t="s">
        <v>11</v>
      </c>
      <c r="E470" s="17" t="s">
        <v>41</v>
      </c>
      <c r="F470" s="28" t="s">
        <v>18</v>
      </c>
      <c r="G470" s="28" t="s">
        <v>9</v>
      </c>
      <c r="H470" s="18" t="s">
        <v>16</v>
      </c>
      <c r="I470" s="18"/>
      <c r="J470" s="60">
        <f>SUM(J473,J487,J476,J489,J478,J495,J485,J491,J493,J480,J483,J471)</f>
        <v>66398761</v>
      </c>
    </row>
    <row r="471" spans="1:10" s="20" customFormat="1" ht="47.25">
      <c r="A471" s="59" t="s">
        <v>343</v>
      </c>
      <c r="B471" s="15">
        <v>609</v>
      </c>
      <c r="C471" s="15" t="s">
        <v>73</v>
      </c>
      <c r="D471" s="17" t="s">
        <v>11</v>
      </c>
      <c r="E471" s="17" t="s">
        <v>41</v>
      </c>
      <c r="F471" s="28" t="s">
        <v>18</v>
      </c>
      <c r="G471" s="28" t="s">
        <v>9</v>
      </c>
      <c r="H471" s="18" t="s">
        <v>344</v>
      </c>
      <c r="I471" s="18"/>
      <c r="J471" s="60">
        <f>SUM(J472:J472)</f>
        <v>40781</v>
      </c>
    </row>
    <row r="472" spans="1:10" s="20" customFormat="1" ht="47.25">
      <c r="A472" s="59" t="s">
        <v>23</v>
      </c>
      <c r="B472" s="15">
        <v>609</v>
      </c>
      <c r="C472" s="15" t="s">
        <v>73</v>
      </c>
      <c r="D472" s="17" t="s">
        <v>11</v>
      </c>
      <c r="E472" s="17" t="s">
        <v>41</v>
      </c>
      <c r="F472" s="28" t="s">
        <v>18</v>
      </c>
      <c r="G472" s="28" t="s">
        <v>9</v>
      </c>
      <c r="H472" s="18" t="s">
        <v>344</v>
      </c>
      <c r="I472" s="18" t="s">
        <v>24</v>
      </c>
      <c r="J472" s="60">
        <v>40781</v>
      </c>
    </row>
    <row r="473" spans="1:10" s="20" customFormat="1" ht="31.5">
      <c r="A473" s="59" t="s">
        <v>345</v>
      </c>
      <c r="B473" s="15">
        <v>609</v>
      </c>
      <c r="C473" s="15" t="s">
        <v>73</v>
      </c>
      <c r="D473" s="17" t="s">
        <v>11</v>
      </c>
      <c r="E473" s="17" t="s">
        <v>41</v>
      </c>
      <c r="F473" s="28" t="s">
        <v>18</v>
      </c>
      <c r="G473" s="28" t="s">
        <v>9</v>
      </c>
      <c r="H473" s="18" t="s">
        <v>346</v>
      </c>
      <c r="I473" s="18"/>
      <c r="J473" s="60">
        <f t="shared" ref="J473" si="177">SUM(J474:J475)</f>
        <v>29629935</v>
      </c>
    </row>
    <row r="474" spans="1:10" s="20" customFormat="1" ht="47.25">
      <c r="A474" s="59" t="s">
        <v>23</v>
      </c>
      <c r="B474" s="15">
        <v>609</v>
      </c>
      <c r="C474" s="15" t="s">
        <v>73</v>
      </c>
      <c r="D474" s="17" t="s">
        <v>11</v>
      </c>
      <c r="E474" s="17" t="s">
        <v>41</v>
      </c>
      <c r="F474" s="28" t="s">
        <v>18</v>
      </c>
      <c r="G474" s="28" t="s">
        <v>9</v>
      </c>
      <c r="H474" s="18" t="s">
        <v>346</v>
      </c>
      <c r="I474" s="18" t="s">
        <v>24</v>
      </c>
      <c r="J474" s="60">
        <v>137000</v>
      </c>
    </row>
    <row r="475" spans="1:10" s="20" customFormat="1" ht="31.5">
      <c r="A475" s="59" t="s">
        <v>169</v>
      </c>
      <c r="B475" s="15">
        <v>609</v>
      </c>
      <c r="C475" s="15" t="s">
        <v>73</v>
      </c>
      <c r="D475" s="17" t="s">
        <v>11</v>
      </c>
      <c r="E475" s="17" t="s">
        <v>41</v>
      </c>
      <c r="F475" s="28" t="s">
        <v>18</v>
      </c>
      <c r="G475" s="28" t="s">
        <v>9</v>
      </c>
      <c r="H475" s="18" t="s">
        <v>346</v>
      </c>
      <c r="I475" s="18" t="s">
        <v>170</v>
      </c>
      <c r="J475" s="60">
        <v>29492935</v>
      </c>
    </row>
    <row r="476" spans="1:10" s="20" customFormat="1" ht="47.25">
      <c r="A476" s="59" t="s">
        <v>347</v>
      </c>
      <c r="B476" s="15">
        <v>609</v>
      </c>
      <c r="C476" s="15" t="s">
        <v>73</v>
      </c>
      <c r="D476" s="17" t="s">
        <v>11</v>
      </c>
      <c r="E476" s="17" t="s">
        <v>41</v>
      </c>
      <c r="F476" s="28" t="s">
        <v>18</v>
      </c>
      <c r="G476" s="28" t="s">
        <v>9</v>
      </c>
      <c r="H476" s="18" t="s">
        <v>348</v>
      </c>
      <c r="I476" s="18"/>
      <c r="J476" s="60">
        <f t="shared" ref="J476" si="178">SUM(J477:J477)</f>
        <v>1149560</v>
      </c>
    </row>
    <row r="477" spans="1:10" s="20" customFormat="1" ht="31.5">
      <c r="A477" s="59" t="s">
        <v>169</v>
      </c>
      <c r="B477" s="15">
        <v>609</v>
      </c>
      <c r="C477" s="15" t="s">
        <v>73</v>
      </c>
      <c r="D477" s="17" t="s">
        <v>11</v>
      </c>
      <c r="E477" s="17" t="s">
        <v>41</v>
      </c>
      <c r="F477" s="28" t="s">
        <v>18</v>
      </c>
      <c r="G477" s="28" t="s">
        <v>9</v>
      </c>
      <c r="H477" s="18" t="s">
        <v>348</v>
      </c>
      <c r="I477" s="18" t="s">
        <v>170</v>
      </c>
      <c r="J477" s="60">
        <v>1149560</v>
      </c>
    </row>
    <row r="478" spans="1:10" s="20" customFormat="1" ht="31.5">
      <c r="A478" s="59" t="s">
        <v>349</v>
      </c>
      <c r="B478" s="15">
        <v>609</v>
      </c>
      <c r="C478" s="15" t="s">
        <v>73</v>
      </c>
      <c r="D478" s="17" t="s">
        <v>11</v>
      </c>
      <c r="E478" s="17" t="s">
        <v>41</v>
      </c>
      <c r="F478" s="28" t="s">
        <v>18</v>
      </c>
      <c r="G478" s="28" t="s">
        <v>9</v>
      </c>
      <c r="H478" s="18" t="s">
        <v>350</v>
      </c>
      <c r="I478" s="18"/>
      <c r="J478" s="60">
        <f>SUM(J479:J479)</f>
        <v>261</v>
      </c>
    </row>
    <row r="479" spans="1:10" s="20" customFormat="1" ht="47.25">
      <c r="A479" s="59" t="s">
        <v>23</v>
      </c>
      <c r="B479" s="15">
        <v>609</v>
      </c>
      <c r="C479" s="15" t="s">
        <v>73</v>
      </c>
      <c r="D479" s="17" t="s">
        <v>11</v>
      </c>
      <c r="E479" s="17" t="s">
        <v>41</v>
      </c>
      <c r="F479" s="28" t="s">
        <v>18</v>
      </c>
      <c r="G479" s="28" t="s">
        <v>9</v>
      </c>
      <c r="H479" s="18" t="s">
        <v>350</v>
      </c>
      <c r="I479" s="18" t="s">
        <v>24</v>
      </c>
      <c r="J479" s="60">
        <v>261</v>
      </c>
    </row>
    <row r="480" spans="1:10" s="20" customFormat="1" ht="47.25">
      <c r="A480" s="63" t="s">
        <v>351</v>
      </c>
      <c r="B480" s="15" t="s">
        <v>329</v>
      </c>
      <c r="C480" s="15" t="s">
        <v>73</v>
      </c>
      <c r="D480" s="17" t="s">
        <v>11</v>
      </c>
      <c r="E480" s="17" t="s">
        <v>41</v>
      </c>
      <c r="F480" s="28" t="s">
        <v>18</v>
      </c>
      <c r="G480" s="28" t="s">
        <v>9</v>
      </c>
      <c r="H480" s="18" t="s">
        <v>352</v>
      </c>
      <c r="I480" s="18"/>
      <c r="J480" s="60">
        <f t="shared" ref="J480" si="179">SUM(J481:J482)</f>
        <v>1680130</v>
      </c>
    </row>
    <row r="481" spans="1:10" s="20" customFormat="1" ht="47.25">
      <c r="A481" s="59" t="s">
        <v>23</v>
      </c>
      <c r="B481" s="15" t="s">
        <v>329</v>
      </c>
      <c r="C481" s="15" t="s">
        <v>73</v>
      </c>
      <c r="D481" s="17" t="s">
        <v>11</v>
      </c>
      <c r="E481" s="17" t="s">
        <v>41</v>
      </c>
      <c r="F481" s="28" t="s">
        <v>18</v>
      </c>
      <c r="G481" s="28" t="s">
        <v>9</v>
      </c>
      <c r="H481" s="18" t="s">
        <v>352</v>
      </c>
      <c r="I481" s="18" t="s">
        <v>24</v>
      </c>
      <c r="J481" s="60">
        <v>16635</v>
      </c>
    </row>
    <row r="482" spans="1:10" s="20" customFormat="1" ht="31.5">
      <c r="A482" s="59" t="s">
        <v>169</v>
      </c>
      <c r="B482" s="15" t="s">
        <v>329</v>
      </c>
      <c r="C482" s="15" t="s">
        <v>73</v>
      </c>
      <c r="D482" s="17" t="s">
        <v>11</v>
      </c>
      <c r="E482" s="17" t="s">
        <v>41</v>
      </c>
      <c r="F482" s="28" t="s">
        <v>18</v>
      </c>
      <c r="G482" s="28" t="s">
        <v>9</v>
      </c>
      <c r="H482" s="18" t="s">
        <v>352</v>
      </c>
      <c r="I482" s="18" t="s">
        <v>170</v>
      </c>
      <c r="J482" s="60">
        <v>1663495</v>
      </c>
    </row>
    <row r="483" spans="1:10" s="20" customFormat="1" ht="157.5">
      <c r="A483" s="59" t="s">
        <v>353</v>
      </c>
      <c r="B483" s="15" t="s">
        <v>329</v>
      </c>
      <c r="C483" s="15" t="s">
        <v>73</v>
      </c>
      <c r="D483" s="17" t="s">
        <v>11</v>
      </c>
      <c r="E483" s="17" t="s">
        <v>41</v>
      </c>
      <c r="F483" s="28" t="s">
        <v>18</v>
      </c>
      <c r="G483" s="28" t="s">
        <v>9</v>
      </c>
      <c r="H483" s="18" t="s">
        <v>354</v>
      </c>
      <c r="I483" s="18"/>
      <c r="J483" s="60">
        <f>SUM(J484:J484)</f>
        <v>217770</v>
      </c>
    </row>
    <row r="484" spans="1:10" s="20" customFormat="1" ht="47.25">
      <c r="A484" s="59" t="s">
        <v>23</v>
      </c>
      <c r="B484" s="15" t="s">
        <v>329</v>
      </c>
      <c r="C484" s="15" t="s">
        <v>73</v>
      </c>
      <c r="D484" s="17" t="s">
        <v>11</v>
      </c>
      <c r="E484" s="17" t="s">
        <v>41</v>
      </c>
      <c r="F484" s="28" t="s">
        <v>18</v>
      </c>
      <c r="G484" s="28" t="s">
        <v>9</v>
      </c>
      <c r="H484" s="18" t="s">
        <v>354</v>
      </c>
      <c r="I484" s="18" t="s">
        <v>24</v>
      </c>
      <c r="J484" s="60">
        <v>217770</v>
      </c>
    </row>
    <row r="485" spans="1:10" s="20" customFormat="1" ht="31.5">
      <c r="A485" s="59" t="s">
        <v>355</v>
      </c>
      <c r="B485" s="15">
        <v>609</v>
      </c>
      <c r="C485" s="15" t="s">
        <v>73</v>
      </c>
      <c r="D485" s="17" t="s">
        <v>11</v>
      </c>
      <c r="E485" s="17" t="s">
        <v>41</v>
      </c>
      <c r="F485" s="28" t="s">
        <v>18</v>
      </c>
      <c r="G485" s="28" t="s">
        <v>9</v>
      </c>
      <c r="H485" s="18" t="s">
        <v>356</v>
      </c>
      <c r="I485" s="18"/>
      <c r="J485" s="60">
        <f>SUM(J486:J486)</f>
        <v>797000</v>
      </c>
    </row>
    <row r="486" spans="1:10" s="20" customFormat="1" ht="47.25">
      <c r="A486" s="59" t="s">
        <v>23</v>
      </c>
      <c r="B486" s="15">
        <v>609</v>
      </c>
      <c r="C486" s="15" t="s">
        <v>73</v>
      </c>
      <c r="D486" s="17" t="s">
        <v>11</v>
      </c>
      <c r="E486" s="17" t="s">
        <v>41</v>
      </c>
      <c r="F486" s="28" t="s">
        <v>18</v>
      </c>
      <c r="G486" s="28" t="s">
        <v>9</v>
      </c>
      <c r="H486" s="18" t="s">
        <v>356</v>
      </c>
      <c r="I486" s="18" t="s">
        <v>24</v>
      </c>
      <c r="J486" s="60">
        <v>797000</v>
      </c>
    </row>
    <row r="487" spans="1:10" s="20" customFormat="1" ht="31.5">
      <c r="A487" s="59" t="s">
        <v>357</v>
      </c>
      <c r="B487" s="15">
        <v>609</v>
      </c>
      <c r="C487" s="15" t="s">
        <v>73</v>
      </c>
      <c r="D487" s="17" t="s">
        <v>11</v>
      </c>
      <c r="E487" s="17" t="s">
        <v>41</v>
      </c>
      <c r="F487" s="28" t="s">
        <v>18</v>
      </c>
      <c r="G487" s="28" t="s">
        <v>9</v>
      </c>
      <c r="H487" s="18" t="s">
        <v>358</v>
      </c>
      <c r="I487" s="18"/>
      <c r="J487" s="60">
        <f>SUM(J488:J488)</f>
        <v>521450</v>
      </c>
    </row>
    <row r="488" spans="1:10" s="20" customFormat="1" ht="47.25">
      <c r="A488" s="59" t="s">
        <v>23</v>
      </c>
      <c r="B488" s="15">
        <v>609</v>
      </c>
      <c r="C488" s="15" t="s">
        <v>73</v>
      </c>
      <c r="D488" s="17" t="s">
        <v>11</v>
      </c>
      <c r="E488" s="17" t="s">
        <v>41</v>
      </c>
      <c r="F488" s="28" t="s">
        <v>18</v>
      </c>
      <c r="G488" s="28" t="s">
        <v>9</v>
      </c>
      <c r="H488" s="18" t="s">
        <v>358</v>
      </c>
      <c r="I488" s="18" t="s">
        <v>24</v>
      </c>
      <c r="J488" s="60">
        <v>521450</v>
      </c>
    </row>
    <row r="489" spans="1:10" s="20" customFormat="1" ht="47.25">
      <c r="A489" s="59" t="s">
        <v>359</v>
      </c>
      <c r="B489" s="15">
        <v>609</v>
      </c>
      <c r="C489" s="15" t="s">
        <v>73</v>
      </c>
      <c r="D489" s="17" t="s">
        <v>11</v>
      </c>
      <c r="E489" s="17" t="s">
        <v>41</v>
      </c>
      <c r="F489" s="28" t="s">
        <v>18</v>
      </c>
      <c r="G489" s="28" t="s">
        <v>9</v>
      </c>
      <c r="H489" s="18" t="s">
        <v>360</v>
      </c>
      <c r="I489" s="18"/>
      <c r="J489" s="60">
        <f>SUM(J490:J490)</f>
        <v>25180</v>
      </c>
    </row>
    <row r="490" spans="1:10" s="20" customFormat="1" ht="47.25">
      <c r="A490" s="59" t="s">
        <v>23</v>
      </c>
      <c r="B490" s="15">
        <v>609</v>
      </c>
      <c r="C490" s="15" t="s">
        <v>73</v>
      </c>
      <c r="D490" s="17" t="s">
        <v>11</v>
      </c>
      <c r="E490" s="17" t="s">
        <v>41</v>
      </c>
      <c r="F490" s="28" t="s">
        <v>18</v>
      </c>
      <c r="G490" s="28" t="s">
        <v>9</v>
      </c>
      <c r="H490" s="18" t="s">
        <v>360</v>
      </c>
      <c r="I490" s="18" t="s">
        <v>24</v>
      </c>
      <c r="J490" s="60">
        <v>25180</v>
      </c>
    </row>
    <row r="491" spans="1:10" s="20" customFormat="1" ht="63">
      <c r="A491" s="59" t="s">
        <v>361</v>
      </c>
      <c r="B491" s="15">
        <v>609</v>
      </c>
      <c r="C491" s="15" t="s">
        <v>73</v>
      </c>
      <c r="D491" s="17" t="s">
        <v>11</v>
      </c>
      <c r="E491" s="17" t="s">
        <v>41</v>
      </c>
      <c r="F491" s="28" t="s">
        <v>18</v>
      </c>
      <c r="G491" s="28" t="s">
        <v>9</v>
      </c>
      <c r="H491" s="18" t="s">
        <v>362</v>
      </c>
      <c r="I491" s="18"/>
      <c r="J491" s="60">
        <f>SUM(J492)</f>
        <v>140</v>
      </c>
    </row>
    <row r="492" spans="1:10" s="20" customFormat="1" ht="47.25">
      <c r="A492" s="59" t="s">
        <v>23</v>
      </c>
      <c r="B492" s="15">
        <v>609</v>
      </c>
      <c r="C492" s="15" t="s">
        <v>73</v>
      </c>
      <c r="D492" s="17" t="s">
        <v>11</v>
      </c>
      <c r="E492" s="17" t="s">
        <v>41</v>
      </c>
      <c r="F492" s="28" t="s">
        <v>18</v>
      </c>
      <c r="G492" s="28" t="s">
        <v>9</v>
      </c>
      <c r="H492" s="18" t="s">
        <v>362</v>
      </c>
      <c r="I492" s="18" t="s">
        <v>24</v>
      </c>
      <c r="J492" s="60">
        <v>140</v>
      </c>
    </row>
    <row r="493" spans="1:10" s="20" customFormat="1" ht="31.5">
      <c r="A493" s="59" t="s">
        <v>363</v>
      </c>
      <c r="B493" s="15">
        <v>609</v>
      </c>
      <c r="C493" s="15" t="s">
        <v>73</v>
      </c>
      <c r="D493" s="17" t="s">
        <v>11</v>
      </c>
      <c r="E493" s="17" t="s">
        <v>41</v>
      </c>
      <c r="F493" s="28" t="s">
        <v>18</v>
      </c>
      <c r="G493" s="28" t="s">
        <v>9</v>
      </c>
      <c r="H493" s="18" t="s">
        <v>364</v>
      </c>
      <c r="I493" s="18"/>
      <c r="J493" s="60">
        <f>SUM(J494)</f>
        <v>975</v>
      </c>
    </row>
    <row r="494" spans="1:10" s="20" customFormat="1" ht="47.25">
      <c r="A494" s="59" t="s">
        <v>23</v>
      </c>
      <c r="B494" s="15">
        <v>609</v>
      </c>
      <c r="C494" s="15" t="s">
        <v>73</v>
      </c>
      <c r="D494" s="17" t="s">
        <v>11</v>
      </c>
      <c r="E494" s="17" t="s">
        <v>41</v>
      </c>
      <c r="F494" s="28" t="s">
        <v>18</v>
      </c>
      <c r="G494" s="28" t="s">
        <v>9</v>
      </c>
      <c r="H494" s="18" t="s">
        <v>364</v>
      </c>
      <c r="I494" s="18" t="s">
        <v>24</v>
      </c>
      <c r="J494" s="60">
        <v>975</v>
      </c>
    </row>
    <row r="495" spans="1:10" s="20" customFormat="1" ht="47.25">
      <c r="A495" s="59" t="s">
        <v>365</v>
      </c>
      <c r="B495" s="15">
        <v>609</v>
      </c>
      <c r="C495" s="15" t="s">
        <v>73</v>
      </c>
      <c r="D495" s="17" t="s">
        <v>11</v>
      </c>
      <c r="E495" s="17" t="s">
        <v>41</v>
      </c>
      <c r="F495" s="28" t="s">
        <v>18</v>
      </c>
      <c r="G495" s="28" t="s">
        <v>9</v>
      </c>
      <c r="H495" s="18" t="s">
        <v>366</v>
      </c>
      <c r="I495" s="18"/>
      <c r="J495" s="60">
        <f t="shared" ref="J495" si="180">SUM(J496:J497)</f>
        <v>32335579</v>
      </c>
    </row>
    <row r="496" spans="1:10" s="20" customFormat="1" ht="47.25">
      <c r="A496" s="59" t="s">
        <v>23</v>
      </c>
      <c r="B496" s="15">
        <v>609</v>
      </c>
      <c r="C496" s="15" t="s">
        <v>73</v>
      </c>
      <c r="D496" s="17" t="s">
        <v>11</v>
      </c>
      <c r="E496" s="17" t="s">
        <v>41</v>
      </c>
      <c r="F496" s="28" t="s">
        <v>18</v>
      </c>
      <c r="G496" s="28" t="s">
        <v>9</v>
      </c>
      <c r="H496" s="18" t="s">
        <v>366</v>
      </c>
      <c r="I496" s="18" t="s">
        <v>24</v>
      </c>
      <c r="J496" s="60">
        <v>430717</v>
      </c>
    </row>
    <row r="497" spans="1:10" s="20" customFormat="1" ht="31.5">
      <c r="A497" s="59" t="s">
        <v>169</v>
      </c>
      <c r="B497" s="15">
        <v>609</v>
      </c>
      <c r="C497" s="15" t="s">
        <v>73</v>
      </c>
      <c r="D497" s="17" t="s">
        <v>11</v>
      </c>
      <c r="E497" s="17" t="s">
        <v>41</v>
      </c>
      <c r="F497" s="28" t="s">
        <v>18</v>
      </c>
      <c r="G497" s="28" t="s">
        <v>9</v>
      </c>
      <c r="H497" s="18" t="s">
        <v>366</v>
      </c>
      <c r="I497" s="18" t="s">
        <v>170</v>
      </c>
      <c r="J497" s="60">
        <v>31904862</v>
      </c>
    </row>
    <row r="498" spans="1:10" s="20" customFormat="1" ht="15.75">
      <c r="A498" s="59" t="s">
        <v>167</v>
      </c>
      <c r="B498" s="15">
        <v>609</v>
      </c>
      <c r="C498" s="15" t="s">
        <v>73</v>
      </c>
      <c r="D498" s="17" t="s">
        <v>46</v>
      </c>
      <c r="E498" s="17"/>
      <c r="F498" s="28"/>
      <c r="G498" s="28"/>
      <c r="H498" s="18"/>
      <c r="I498" s="18"/>
      <c r="J498" s="60">
        <f t="shared" ref="J498:J499" si="181">J499</f>
        <v>188857</v>
      </c>
    </row>
    <row r="499" spans="1:10" s="23" customFormat="1" ht="63">
      <c r="A499" s="59" t="s">
        <v>168</v>
      </c>
      <c r="B499" s="15">
        <v>609</v>
      </c>
      <c r="C499" s="15" t="s">
        <v>73</v>
      </c>
      <c r="D499" s="17" t="s">
        <v>46</v>
      </c>
      <c r="E499" s="17" t="s">
        <v>41</v>
      </c>
      <c r="F499" s="28" t="s">
        <v>14</v>
      </c>
      <c r="G499" s="28" t="s">
        <v>15</v>
      </c>
      <c r="H499" s="18" t="s">
        <v>16</v>
      </c>
      <c r="I499" s="18"/>
      <c r="J499" s="60">
        <f t="shared" si="181"/>
        <v>188857</v>
      </c>
    </row>
    <row r="500" spans="1:10" s="23" customFormat="1" ht="47.25">
      <c r="A500" s="59" t="s">
        <v>341</v>
      </c>
      <c r="B500" s="15">
        <v>609</v>
      </c>
      <c r="C500" s="15" t="s">
        <v>73</v>
      </c>
      <c r="D500" s="17" t="s">
        <v>46</v>
      </c>
      <c r="E500" s="17" t="s">
        <v>41</v>
      </c>
      <c r="F500" s="28" t="s">
        <v>18</v>
      </c>
      <c r="G500" s="28" t="s">
        <v>15</v>
      </c>
      <c r="H500" s="18" t="s">
        <v>16</v>
      </c>
      <c r="I500" s="18"/>
      <c r="J500" s="60">
        <f>SUM(J501)</f>
        <v>188857</v>
      </c>
    </row>
    <row r="501" spans="1:10" s="20" customFormat="1" ht="31.5">
      <c r="A501" s="59" t="s">
        <v>367</v>
      </c>
      <c r="B501" s="15">
        <v>609</v>
      </c>
      <c r="C501" s="15" t="s">
        <v>73</v>
      </c>
      <c r="D501" s="17" t="s">
        <v>46</v>
      </c>
      <c r="E501" s="17" t="s">
        <v>41</v>
      </c>
      <c r="F501" s="28" t="s">
        <v>18</v>
      </c>
      <c r="G501" s="28" t="s">
        <v>41</v>
      </c>
      <c r="H501" s="18" t="s">
        <v>16</v>
      </c>
      <c r="I501" s="18"/>
      <c r="J501" s="60">
        <f>SUM(J504,J502,J506)</f>
        <v>188857</v>
      </c>
    </row>
    <row r="502" spans="1:10" s="20" customFormat="1" ht="47.25">
      <c r="A502" s="59" t="s">
        <v>370</v>
      </c>
      <c r="B502" s="15">
        <v>609</v>
      </c>
      <c r="C502" s="15" t="s">
        <v>73</v>
      </c>
      <c r="D502" s="17" t="s">
        <v>46</v>
      </c>
      <c r="E502" s="17" t="s">
        <v>41</v>
      </c>
      <c r="F502" s="28" t="s">
        <v>18</v>
      </c>
      <c r="G502" s="28" t="s">
        <v>41</v>
      </c>
      <c r="H502" s="18" t="s">
        <v>371</v>
      </c>
      <c r="I502" s="18"/>
      <c r="J502" s="60">
        <f>SUM(J503:J503)</f>
        <v>176275</v>
      </c>
    </row>
    <row r="503" spans="1:10" s="20" customFormat="1" ht="47.25">
      <c r="A503" s="59" t="s">
        <v>23</v>
      </c>
      <c r="B503" s="15">
        <v>609</v>
      </c>
      <c r="C503" s="15" t="s">
        <v>73</v>
      </c>
      <c r="D503" s="17" t="s">
        <v>46</v>
      </c>
      <c r="E503" s="17" t="s">
        <v>41</v>
      </c>
      <c r="F503" s="28" t="s">
        <v>18</v>
      </c>
      <c r="G503" s="28" t="s">
        <v>41</v>
      </c>
      <c r="H503" s="18" t="s">
        <v>371</v>
      </c>
      <c r="I503" s="18" t="s">
        <v>24</v>
      </c>
      <c r="J503" s="60">
        <v>176275</v>
      </c>
    </row>
    <row r="504" spans="1:10" s="20" customFormat="1" ht="110.25">
      <c r="A504" s="59" t="s">
        <v>372</v>
      </c>
      <c r="B504" s="15">
        <v>609</v>
      </c>
      <c r="C504" s="15" t="s">
        <v>73</v>
      </c>
      <c r="D504" s="17" t="s">
        <v>46</v>
      </c>
      <c r="E504" s="17" t="s">
        <v>41</v>
      </c>
      <c r="F504" s="28" t="s">
        <v>18</v>
      </c>
      <c r="G504" s="28" t="s">
        <v>41</v>
      </c>
      <c r="H504" s="18" t="s">
        <v>373</v>
      </c>
      <c r="I504" s="18"/>
      <c r="J504" s="60">
        <f>SUM(J505:J505)</f>
        <v>6301</v>
      </c>
    </row>
    <row r="505" spans="1:10" s="20" customFormat="1" ht="47.25">
      <c r="A505" s="59" t="s">
        <v>23</v>
      </c>
      <c r="B505" s="15">
        <v>609</v>
      </c>
      <c r="C505" s="15" t="s">
        <v>73</v>
      </c>
      <c r="D505" s="17" t="s">
        <v>46</v>
      </c>
      <c r="E505" s="17" t="s">
        <v>41</v>
      </c>
      <c r="F505" s="28" t="s">
        <v>18</v>
      </c>
      <c r="G505" s="28" t="s">
        <v>41</v>
      </c>
      <c r="H505" s="18" t="s">
        <v>373</v>
      </c>
      <c r="I505" s="18" t="s">
        <v>24</v>
      </c>
      <c r="J505" s="60">
        <v>6301</v>
      </c>
    </row>
    <row r="506" spans="1:10" s="21" customFormat="1" ht="63">
      <c r="A506" s="59" t="s">
        <v>374</v>
      </c>
      <c r="B506" s="15">
        <v>609</v>
      </c>
      <c r="C506" s="15" t="s">
        <v>73</v>
      </c>
      <c r="D506" s="17" t="s">
        <v>46</v>
      </c>
      <c r="E506" s="17" t="s">
        <v>41</v>
      </c>
      <c r="F506" s="28" t="s">
        <v>18</v>
      </c>
      <c r="G506" s="28" t="s">
        <v>41</v>
      </c>
      <c r="H506" s="18" t="s">
        <v>375</v>
      </c>
      <c r="I506" s="18"/>
      <c r="J506" s="60">
        <f>SUM(J507:J507)</f>
        <v>6281</v>
      </c>
    </row>
    <row r="507" spans="1:10" s="21" customFormat="1" ht="47.25">
      <c r="A507" s="59" t="s">
        <v>23</v>
      </c>
      <c r="B507" s="15">
        <v>609</v>
      </c>
      <c r="C507" s="15" t="s">
        <v>73</v>
      </c>
      <c r="D507" s="17" t="s">
        <v>46</v>
      </c>
      <c r="E507" s="17" t="s">
        <v>41</v>
      </c>
      <c r="F507" s="28" t="s">
        <v>18</v>
      </c>
      <c r="G507" s="28" t="s">
        <v>41</v>
      </c>
      <c r="H507" s="18" t="s">
        <v>375</v>
      </c>
      <c r="I507" s="18" t="s">
        <v>24</v>
      </c>
      <c r="J507" s="60">
        <v>6281</v>
      </c>
    </row>
    <row r="508" spans="1:10" s="21" customFormat="1" ht="31.5">
      <c r="A508" s="59" t="s">
        <v>380</v>
      </c>
      <c r="B508" s="15">
        <v>609</v>
      </c>
      <c r="C508" s="15" t="s">
        <v>73</v>
      </c>
      <c r="D508" s="17" t="s">
        <v>208</v>
      </c>
      <c r="E508" s="17"/>
      <c r="F508" s="28"/>
      <c r="G508" s="28"/>
      <c r="H508" s="18"/>
      <c r="I508" s="18"/>
      <c r="J508" s="60">
        <f>J509</f>
        <v>17297799</v>
      </c>
    </row>
    <row r="509" spans="1:10" s="21" customFormat="1" ht="63">
      <c r="A509" s="59" t="s">
        <v>168</v>
      </c>
      <c r="B509" s="15">
        <v>609</v>
      </c>
      <c r="C509" s="15" t="s">
        <v>73</v>
      </c>
      <c r="D509" s="17" t="s">
        <v>208</v>
      </c>
      <c r="E509" s="17" t="s">
        <v>41</v>
      </c>
      <c r="F509" s="28" t="s">
        <v>14</v>
      </c>
      <c r="G509" s="28" t="s">
        <v>15</v>
      </c>
      <c r="H509" s="18" t="s">
        <v>16</v>
      </c>
      <c r="I509" s="18"/>
      <c r="J509" s="60">
        <f>J524+J510</f>
        <v>17297799</v>
      </c>
    </row>
    <row r="510" spans="1:10" s="21" customFormat="1" ht="47.25">
      <c r="A510" s="59" t="s">
        <v>341</v>
      </c>
      <c r="B510" s="15" t="s">
        <v>329</v>
      </c>
      <c r="C510" s="15" t="s">
        <v>73</v>
      </c>
      <c r="D510" s="17" t="s">
        <v>208</v>
      </c>
      <c r="E510" s="17" t="s">
        <v>41</v>
      </c>
      <c r="F510" s="28" t="s">
        <v>18</v>
      </c>
      <c r="G510" s="28" t="s">
        <v>15</v>
      </c>
      <c r="H510" s="18" t="s">
        <v>16</v>
      </c>
      <c r="I510" s="18"/>
      <c r="J510" s="60">
        <f>J511+J516+J520</f>
        <v>1181252</v>
      </c>
    </row>
    <row r="511" spans="1:10" s="21" customFormat="1" ht="31.5">
      <c r="A511" s="59" t="s">
        <v>342</v>
      </c>
      <c r="B511" s="15" t="s">
        <v>329</v>
      </c>
      <c r="C511" s="15" t="s">
        <v>73</v>
      </c>
      <c r="D511" s="17" t="s">
        <v>208</v>
      </c>
      <c r="E511" s="17" t="s">
        <v>41</v>
      </c>
      <c r="F511" s="28" t="s">
        <v>18</v>
      </c>
      <c r="G511" s="28" t="s">
        <v>9</v>
      </c>
      <c r="H511" s="18" t="s">
        <v>16</v>
      </c>
      <c r="I511" s="18"/>
      <c r="J511" s="60">
        <f>J514+J512</f>
        <v>309927</v>
      </c>
    </row>
    <row r="512" spans="1:10" s="21" customFormat="1" ht="47.25">
      <c r="A512" s="59" t="s">
        <v>381</v>
      </c>
      <c r="B512" s="15" t="s">
        <v>329</v>
      </c>
      <c r="C512" s="15" t="s">
        <v>73</v>
      </c>
      <c r="D512" s="17" t="s">
        <v>208</v>
      </c>
      <c r="E512" s="17" t="s">
        <v>41</v>
      </c>
      <c r="F512" s="28" t="s">
        <v>18</v>
      </c>
      <c r="G512" s="28" t="s">
        <v>9</v>
      </c>
      <c r="H512" s="18" t="s">
        <v>344</v>
      </c>
      <c r="I512" s="18"/>
      <c r="J512" s="60">
        <f>J513</f>
        <v>4532</v>
      </c>
    </row>
    <row r="513" spans="1:10" s="21" customFormat="1" ht="47.25">
      <c r="A513" s="59" t="s">
        <v>23</v>
      </c>
      <c r="B513" s="15" t="s">
        <v>329</v>
      </c>
      <c r="C513" s="15" t="s">
        <v>73</v>
      </c>
      <c r="D513" s="17" t="s">
        <v>208</v>
      </c>
      <c r="E513" s="17" t="s">
        <v>41</v>
      </c>
      <c r="F513" s="28" t="s">
        <v>18</v>
      </c>
      <c r="G513" s="28" t="s">
        <v>9</v>
      </c>
      <c r="H513" s="18" t="s">
        <v>344</v>
      </c>
      <c r="I513" s="18" t="s">
        <v>24</v>
      </c>
      <c r="J513" s="60">
        <v>4532</v>
      </c>
    </row>
    <row r="514" spans="1:10" s="21" customFormat="1" ht="31.5">
      <c r="A514" s="59" t="s">
        <v>345</v>
      </c>
      <c r="B514" s="15" t="s">
        <v>329</v>
      </c>
      <c r="C514" s="15" t="s">
        <v>73</v>
      </c>
      <c r="D514" s="17" t="s">
        <v>208</v>
      </c>
      <c r="E514" s="17" t="s">
        <v>41</v>
      </c>
      <c r="F514" s="28" t="s">
        <v>18</v>
      </c>
      <c r="G514" s="28" t="s">
        <v>9</v>
      </c>
      <c r="H514" s="18" t="s">
        <v>346</v>
      </c>
      <c r="I514" s="18"/>
      <c r="J514" s="60">
        <f>SUM(J515:J515)</f>
        <v>305395</v>
      </c>
    </row>
    <row r="515" spans="1:10" s="21" customFormat="1" ht="47.25">
      <c r="A515" s="59" t="s">
        <v>23</v>
      </c>
      <c r="B515" s="15" t="s">
        <v>329</v>
      </c>
      <c r="C515" s="15" t="s">
        <v>73</v>
      </c>
      <c r="D515" s="17" t="s">
        <v>208</v>
      </c>
      <c r="E515" s="17" t="s">
        <v>41</v>
      </c>
      <c r="F515" s="28" t="s">
        <v>18</v>
      </c>
      <c r="G515" s="28" t="s">
        <v>9</v>
      </c>
      <c r="H515" s="18" t="s">
        <v>346</v>
      </c>
      <c r="I515" s="18" t="s">
        <v>24</v>
      </c>
      <c r="J515" s="60">
        <v>305395</v>
      </c>
    </row>
    <row r="516" spans="1:10" s="21" customFormat="1" ht="31.5">
      <c r="A516" s="59" t="s">
        <v>367</v>
      </c>
      <c r="B516" s="15">
        <v>609</v>
      </c>
      <c r="C516" s="15" t="s">
        <v>73</v>
      </c>
      <c r="D516" s="17" t="s">
        <v>208</v>
      </c>
      <c r="E516" s="17" t="s">
        <v>41</v>
      </c>
      <c r="F516" s="28" t="s">
        <v>18</v>
      </c>
      <c r="G516" s="28" t="s">
        <v>41</v>
      </c>
      <c r="H516" s="18" t="s">
        <v>16</v>
      </c>
      <c r="I516" s="18"/>
      <c r="J516" s="60">
        <f>J517</f>
        <v>347865</v>
      </c>
    </row>
    <row r="517" spans="1:10" s="21" customFormat="1" ht="173.25">
      <c r="A517" s="59" t="s">
        <v>368</v>
      </c>
      <c r="B517" s="15">
        <v>609</v>
      </c>
      <c r="C517" s="15" t="s">
        <v>73</v>
      </c>
      <c r="D517" s="17" t="s">
        <v>208</v>
      </c>
      <c r="E517" s="17" t="s">
        <v>41</v>
      </c>
      <c r="F517" s="28" t="s">
        <v>18</v>
      </c>
      <c r="G517" s="28" t="s">
        <v>41</v>
      </c>
      <c r="H517" s="18" t="s">
        <v>369</v>
      </c>
      <c r="I517" s="18"/>
      <c r="J517" s="60">
        <f>SUM(J518:J519)</f>
        <v>347865</v>
      </c>
    </row>
    <row r="518" spans="1:10" s="21" customFormat="1" ht="94.5">
      <c r="A518" s="59" t="s">
        <v>21</v>
      </c>
      <c r="B518" s="15">
        <v>609</v>
      </c>
      <c r="C518" s="15" t="s">
        <v>73</v>
      </c>
      <c r="D518" s="17" t="s">
        <v>208</v>
      </c>
      <c r="E518" s="17" t="s">
        <v>41</v>
      </c>
      <c r="F518" s="28" t="s">
        <v>18</v>
      </c>
      <c r="G518" s="28" t="s">
        <v>41</v>
      </c>
      <c r="H518" s="18" t="s">
        <v>369</v>
      </c>
      <c r="I518" s="18" t="s">
        <v>22</v>
      </c>
      <c r="J518" s="60">
        <v>145200</v>
      </c>
    </row>
    <row r="519" spans="1:10" s="21" customFormat="1" ht="47.25">
      <c r="A519" s="59" t="s">
        <v>23</v>
      </c>
      <c r="B519" s="15">
        <v>609</v>
      </c>
      <c r="C519" s="15" t="s">
        <v>73</v>
      </c>
      <c r="D519" s="17" t="s">
        <v>208</v>
      </c>
      <c r="E519" s="17" t="s">
        <v>41</v>
      </c>
      <c r="F519" s="28" t="s">
        <v>18</v>
      </c>
      <c r="G519" s="28" t="s">
        <v>41</v>
      </c>
      <c r="H519" s="18" t="s">
        <v>369</v>
      </c>
      <c r="I519" s="18" t="s">
        <v>24</v>
      </c>
      <c r="J519" s="60">
        <v>202665</v>
      </c>
    </row>
    <row r="520" spans="1:10" s="21" customFormat="1" ht="47.25">
      <c r="A520" s="59" t="s">
        <v>376</v>
      </c>
      <c r="B520" s="15" t="s">
        <v>329</v>
      </c>
      <c r="C520" s="15" t="s">
        <v>73</v>
      </c>
      <c r="D520" s="17" t="s">
        <v>208</v>
      </c>
      <c r="E520" s="17" t="s">
        <v>41</v>
      </c>
      <c r="F520" s="28" t="s">
        <v>18</v>
      </c>
      <c r="G520" s="28" t="s">
        <v>377</v>
      </c>
      <c r="H520" s="18" t="s">
        <v>16</v>
      </c>
      <c r="I520" s="18"/>
      <c r="J520" s="60">
        <f>J521</f>
        <v>523460</v>
      </c>
    </row>
    <row r="521" spans="1:10" s="21" customFormat="1" ht="31.5">
      <c r="A521" s="59" t="s">
        <v>378</v>
      </c>
      <c r="B521" s="15" t="s">
        <v>329</v>
      </c>
      <c r="C521" s="15" t="s">
        <v>73</v>
      </c>
      <c r="D521" s="17" t="s">
        <v>208</v>
      </c>
      <c r="E521" s="17" t="s">
        <v>41</v>
      </c>
      <c r="F521" s="28" t="s">
        <v>18</v>
      </c>
      <c r="G521" s="28" t="s">
        <v>377</v>
      </c>
      <c r="H521" s="18" t="s">
        <v>379</v>
      </c>
      <c r="I521" s="18"/>
      <c r="J521" s="60">
        <f>SUM(J522:J523)</f>
        <v>523460</v>
      </c>
    </row>
    <row r="522" spans="1:10" s="21" customFormat="1" ht="31.5">
      <c r="A522" s="59" t="s">
        <v>169</v>
      </c>
      <c r="B522" s="15" t="s">
        <v>329</v>
      </c>
      <c r="C522" s="15" t="s">
        <v>73</v>
      </c>
      <c r="D522" s="17" t="s">
        <v>208</v>
      </c>
      <c r="E522" s="17" t="s">
        <v>41</v>
      </c>
      <c r="F522" s="28" t="s">
        <v>18</v>
      </c>
      <c r="G522" s="28" t="s">
        <v>377</v>
      </c>
      <c r="H522" s="18" t="s">
        <v>379</v>
      </c>
      <c r="I522" s="18" t="s">
        <v>22</v>
      </c>
      <c r="J522" s="60">
        <v>145200</v>
      </c>
    </row>
    <row r="523" spans="1:10" s="21" customFormat="1" ht="47.25">
      <c r="A523" s="59" t="s">
        <v>23</v>
      </c>
      <c r="B523" s="15" t="s">
        <v>329</v>
      </c>
      <c r="C523" s="15" t="s">
        <v>73</v>
      </c>
      <c r="D523" s="17" t="s">
        <v>208</v>
      </c>
      <c r="E523" s="17" t="s">
        <v>41</v>
      </c>
      <c r="F523" s="28" t="s">
        <v>18</v>
      </c>
      <c r="G523" s="28" t="s">
        <v>377</v>
      </c>
      <c r="H523" s="18" t="s">
        <v>379</v>
      </c>
      <c r="I523" s="18" t="s">
        <v>24</v>
      </c>
      <c r="J523" s="60">
        <v>378260</v>
      </c>
    </row>
    <row r="524" spans="1:10" s="21" customFormat="1" ht="94.5">
      <c r="A524" s="59" t="s">
        <v>382</v>
      </c>
      <c r="B524" s="15">
        <v>609</v>
      </c>
      <c r="C524" s="15" t="s">
        <v>73</v>
      </c>
      <c r="D524" s="17" t="s">
        <v>208</v>
      </c>
      <c r="E524" s="17" t="s">
        <v>41</v>
      </c>
      <c r="F524" s="28" t="s">
        <v>82</v>
      </c>
      <c r="G524" s="28" t="s">
        <v>15</v>
      </c>
      <c r="H524" s="18" t="s">
        <v>16</v>
      </c>
      <c r="I524" s="18"/>
      <c r="J524" s="60">
        <f t="shared" ref="J524" si="182">J525</f>
        <v>16116547</v>
      </c>
    </row>
    <row r="525" spans="1:10" s="21" customFormat="1" ht="63">
      <c r="A525" s="59" t="s">
        <v>195</v>
      </c>
      <c r="B525" s="15">
        <v>609</v>
      </c>
      <c r="C525" s="15" t="s">
        <v>73</v>
      </c>
      <c r="D525" s="17" t="s">
        <v>208</v>
      </c>
      <c r="E525" s="17" t="s">
        <v>41</v>
      </c>
      <c r="F525" s="28" t="s">
        <v>82</v>
      </c>
      <c r="G525" s="28" t="s">
        <v>9</v>
      </c>
      <c r="H525" s="18" t="s">
        <v>16</v>
      </c>
      <c r="I525" s="18"/>
      <c r="J525" s="60">
        <f>SUM(J526,J528,J530)</f>
        <v>16116547</v>
      </c>
    </row>
    <row r="526" spans="1:10" s="21" customFormat="1" ht="31.5">
      <c r="A526" s="59" t="s">
        <v>19</v>
      </c>
      <c r="B526" s="15">
        <v>609</v>
      </c>
      <c r="C526" s="15" t="s">
        <v>73</v>
      </c>
      <c r="D526" s="17" t="s">
        <v>208</v>
      </c>
      <c r="E526" s="17" t="s">
        <v>41</v>
      </c>
      <c r="F526" s="28" t="s">
        <v>82</v>
      </c>
      <c r="G526" s="28" t="s">
        <v>9</v>
      </c>
      <c r="H526" s="18" t="s">
        <v>20</v>
      </c>
      <c r="I526" s="18"/>
      <c r="J526" s="60">
        <f>SUM(J527:J527)</f>
        <v>16620</v>
      </c>
    </row>
    <row r="527" spans="1:10" s="21" customFormat="1" ht="94.5">
      <c r="A527" s="59" t="s">
        <v>21</v>
      </c>
      <c r="B527" s="15">
        <v>609</v>
      </c>
      <c r="C527" s="15" t="s">
        <v>73</v>
      </c>
      <c r="D527" s="17" t="s">
        <v>208</v>
      </c>
      <c r="E527" s="17" t="s">
        <v>41</v>
      </c>
      <c r="F527" s="28" t="s">
        <v>82</v>
      </c>
      <c r="G527" s="28" t="s">
        <v>9</v>
      </c>
      <c r="H527" s="18" t="s">
        <v>20</v>
      </c>
      <c r="I527" s="18" t="s">
        <v>22</v>
      </c>
      <c r="J527" s="60">
        <v>16620</v>
      </c>
    </row>
    <row r="528" spans="1:10" s="21" customFormat="1" ht="31.5">
      <c r="A528" s="59" t="s">
        <v>27</v>
      </c>
      <c r="B528" s="15">
        <v>609</v>
      </c>
      <c r="C528" s="15" t="s">
        <v>73</v>
      </c>
      <c r="D528" s="17" t="s">
        <v>208</v>
      </c>
      <c r="E528" s="17" t="s">
        <v>41</v>
      </c>
      <c r="F528" s="28" t="s">
        <v>82</v>
      </c>
      <c r="G528" s="28" t="s">
        <v>9</v>
      </c>
      <c r="H528" s="18" t="s">
        <v>28</v>
      </c>
      <c r="I528" s="18"/>
      <c r="J528" s="60">
        <f t="shared" ref="J528" si="183">SUM(J529:J529)</f>
        <v>434437</v>
      </c>
    </row>
    <row r="529" spans="1:10" s="21" customFormat="1" ht="94.5">
      <c r="A529" s="59" t="s">
        <v>21</v>
      </c>
      <c r="B529" s="15">
        <v>609</v>
      </c>
      <c r="C529" s="15" t="s">
        <v>73</v>
      </c>
      <c r="D529" s="17" t="s">
        <v>208</v>
      </c>
      <c r="E529" s="17" t="s">
        <v>41</v>
      </c>
      <c r="F529" s="28" t="s">
        <v>82</v>
      </c>
      <c r="G529" s="28" t="s">
        <v>9</v>
      </c>
      <c r="H529" s="18" t="s">
        <v>28</v>
      </c>
      <c r="I529" s="18" t="s">
        <v>22</v>
      </c>
      <c r="J529" s="60">
        <v>434437</v>
      </c>
    </row>
    <row r="530" spans="1:10" s="21" customFormat="1" ht="47.25">
      <c r="A530" s="59" t="s">
        <v>383</v>
      </c>
      <c r="B530" s="15">
        <v>609</v>
      </c>
      <c r="C530" s="15" t="s">
        <v>73</v>
      </c>
      <c r="D530" s="17" t="s">
        <v>208</v>
      </c>
      <c r="E530" s="17" t="s">
        <v>41</v>
      </c>
      <c r="F530" s="28" t="s">
        <v>82</v>
      </c>
      <c r="G530" s="28" t="s">
        <v>9</v>
      </c>
      <c r="H530" s="18" t="s">
        <v>384</v>
      </c>
      <c r="I530" s="18"/>
      <c r="J530" s="60">
        <f t="shared" ref="J530" si="184">SUM(J531:J533)</f>
        <v>15665490</v>
      </c>
    </row>
    <row r="531" spans="1:10" s="21" customFormat="1" ht="94.5">
      <c r="A531" s="59" t="s">
        <v>21</v>
      </c>
      <c r="B531" s="15">
        <v>609</v>
      </c>
      <c r="C531" s="15" t="s">
        <v>73</v>
      </c>
      <c r="D531" s="17" t="s">
        <v>208</v>
      </c>
      <c r="E531" s="17" t="s">
        <v>41</v>
      </c>
      <c r="F531" s="28" t="s">
        <v>82</v>
      </c>
      <c r="G531" s="28" t="s">
        <v>9</v>
      </c>
      <c r="H531" s="18" t="s">
        <v>384</v>
      </c>
      <c r="I531" s="18" t="s">
        <v>22</v>
      </c>
      <c r="J531" s="60">
        <v>14915082</v>
      </c>
    </row>
    <row r="532" spans="1:10" s="21" customFormat="1" ht="47.25">
      <c r="A532" s="59" t="s">
        <v>23</v>
      </c>
      <c r="B532" s="15">
        <v>609</v>
      </c>
      <c r="C532" s="15" t="s">
        <v>73</v>
      </c>
      <c r="D532" s="17" t="s">
        <v>208</v>
      </c>
      <c r="E532" s="17" t="s">
        <v>41</v>
      </c>
      <c r="F532" s="28" t="s">
        <v>82</v>
      </c>
      <c r="G532" s="28" t="s">
        <v>9</v>
      </c>
      <c r="H532" s="18" t="s">
        <v>384</v>
      </c>
      <c r="I532" s="18" t="s">
        <v>24</v>
      </c>
      <c r="J532" s="60">
        <v>724408</v>
      </c>
    </row>
    <row r="533" spans="1:10" s="21" customFormat="1" ht="15.75">
      <c r="A533" s="59" t="s">
        <v>25</v>
      </c>
      <c r="B533" s="15">
        <v>609</v>
      </c>
      <c r="C533" s="15" t="s">
        <v>73</v>
      </c>
      <c r="D533" s="17" t="s">
        <v>208</v>
      </c>
      <c r="E533" s="17" t="s">
        <v>41</v>
      </c>
      <c r="F533" s="28" t="s">
        <v>82</v>
      </c>
      <c r="G533" s="28" t="s">
        <v>9</v>
      </c>
      <c r="H533" s="18" t="s">
        <v>384</v>
      </c>
      <c r="I533" s="18" t="s">
        <v>26</v>
      </c>
      <c r="J533" s="60">
        <v>26000</v>
      </c>
    </row>
    <row r="534" spans="1:10" s="21" customFormat="1" ht="47.25">
      <c r="A534" s="59" t="s">
        <v>385</v>
      </c>
      <c r="B534" s="15" t="s">
        <v>386</v>
      </c>
      <c r="C534" s="15"/>
      <c r="D534" s="17"/>
      <c r="E534" s="17"/>
      <c r="F534" s="28"/>
      <c r="G534" s="28"/>
      <c r="H534" s="18"/>
      <c r="I534" s="18"/>
      <c r="J534" s="60">
        <f t="shared" ref="J534" si="185">SUM(J535)</f>
        <v>188676293</v>
      </c>
    </row>
    <row r="535" spans="1:10" s="21" customFormat="1" ht="15.75">
      <c r="A535" s="59" t="s">
        <v>387</v>
      </c>
      <c r="B535" s="15">
        <v>611</v>
      </c>
      <c r="C535" s="15" t="s">
        <v>89</v>
      </c>
      <c r="D535" s="17"/>
      <c r="E535" s="17"/>
      <c r="F535" s="28"/>
      <c r="G535" s="28"/>
      <c r="H535" s="18"/>
      <c r="I535" s="18"/>
      <c r="J535" s="60">
        <f>SUM(J536,J542,J565)</f>
        <v>188676293</v>
      </c>
    </row>
    <row r="536" spans="1:10" s="21" customFormat="1" ht="15.75">
      <c r="A536" s="59" t="s">
        <v>388</v>
      </c>
      <c r="B536" s="15">
        <v>611</v>
      </c>
      <c r="C536" s="15" t="s">
        <v>89</v>
      </c>
      <c r="D536" s="17" t="s">
        <v>9</v>
      </c>
      <c r="E536" s="17"/>
      <c r="F536" s="28"/>
      <c r="G536" s="28"/>
      <c r="H536" s="18"/>
      <c r="I536" s="18"/>
      <c r="J536" s="60">
        <f t="shared" ref="J536" si="186">SUM(J537)</f>
        <v>13837269</v>
      </c>
    </row>
    <row r="537" spans="1:10" s="21" customFormat="1" ht="78.75">
      <c r="A537" s="59" t="s">
        <v>389</v>
      </c>
      <c r="B537" s="15" t="s">
        <v>386</v>
      </c>
      <c r="C537" s="15" t="s">
        <v>89</v>
      </c>
      <c r="D537" s="17" t="s">
        <v>9</v>
      </c>
      <c r="E537" s="17" t="s">
        <v>46</v>
      </c>
      <c r="F537" s="28" t="s">
        <v>14</v>
      </c>
      <c r="G537" s="28" t="s">
        <v>15</v>
      </c>
      <c r="H537" s="18" t="s">
        <v>16</v>
      </c>
      <c r="I537" s="18"/>
      <c r="J537" s="60">
        <f t="shared" ref="J537:J540" si="187">J538</f>
        <v>13837269</v>
      </c>
    </row>
    <row r="538" spans="1:10" s="21" customFormat="1" ht="63">
      <c r="A538" s="59" t="s">
        <v>390</v>
      </c>
      <c r="B538" s="15" t="s">
        <v>386</v>
      </c>
      <c r="C538" s="15" t="s">
        <v>89</v>
      </c>
      <c r="D538" s="17" t="s">
        <v>9</v>
      </c>
      <c r="E538" s="17" t="s">
        <v>46</v>
      </c>
      <c r="F538" s="28" t="s">
        <v>18</v>
      </c>
      <c r="G538" s="28" t="s">
        <v>15</v>
      </c>
      <c r="H538" s="18" t="s">
        <v>16</v>
      </c>
      <c r="I538" s="18"/>
      <c r="J538" s="60">
        <f>SUM(J539)</f>
        <v>13837269</v>
      </c>
    </row>
    <row r="539" spans="1:10" s="21" customFormat="1" ht="63">
      <c r="A539" s="59" t="s">
        <v>325</v>
      </c>
      <c r="B539" s="15" t="s">
        <v>386</v>
      </c>
      <c r="C539" s="15" t="s">
        <v>89</v>
      </c>
      <c r="D539" s="17" t="s">
        <v>9</v>
      </c>
      <c r="E539" s="17" t="s">
        <v>46</v>
      </c>
      <c r="F539" s="28" t="s">
        <v>18</v>
      </c>
      <c r="G539" s="28" t="s">
        <v>9</v>
      </c>
      <c r="H539" s="18" t="s">
        <v>16</v>
      </c>
      <c r="I539" s="18"/>
      <c r="J539" s="60">
        <f>SUM(J540)</f>
        <v>13837269</v>
      </c>
    </row>
    <row r="540" spans="1:10" s="21" customFormat="1" ht="31.5">
      <c r="A540" s="63" t="s">
        <v>391</v>
      </c>
      <c r="B540" s="15">
        <v>611</v>
      </c>
      <c r="C540" s="15" t="s">
        <v>89</v>
      </c>
      <c r="D540" s="17" t="s">
        <v>9</v>
      </c>
      <c r="E540" s="17" t="s">
        <v>46</v>
      </c>
      <c r="F540" s="28" t="s">
        <v>18</v>
      </c>
      <c r="G540" s="28" t="s">
        <v>9</v>
      </c>
      <c r="H540" s="18" t="s">
        <v>392</v>
      </c>
      <c r="I540" s="18"/>
      <c r="J540" s="60">
        <f t="shared" si="187"/>
        <v>13837269</v>
      </c>
    </row>
    <row r="541" spans="1:10" s="21" customFormat="1" ht="47.25">
      <c r="A541" s="59" t="s">
        <v>98</v>
      </c>
      <c r="B541" s="15">
        <v>611</v>
      </c>
      <c r="C541" s="15" t="s">
        <v>89</v>
      </c>
      <c r="D541" s="17" t="s">
        <v>9</v>
      </c>
      <c r="E541" s="17" t="s">
        <v>46</v>
      </c>
      <c r="F541" s="28" t="s">
        <v>18</v>
      </c>
      <c r="G541" s="28" t="s">
        <v>9</v>
      </c>
      <c r="H541" s="18" t="s">
        <v>392</v>
      </c>
      <c r="I541" s="18" t="s">
        <v>7</v>
      </c>
      <c r="J541" s="60">
        <v>13837269</v>
      </c>
    </row>
    <row r="542" spans="1:10" s="21" customFormat="1" ht="15.75">
      <c r="A542" s="59" t="s">
        <v>393</v>
      </c>
      <c r="B542" s="15">
        <v>611</v>
      </c>
      <c r="C542" s="15" t="s">
        <v>89</v>
      </c>
      <c r="D542" s="17" t="s">
        <v>41</v>
      </c>
      <c r="E542" s="17"/>
      <c r="F542" s="28"/>
      <c r="G542" s="28"/>
      <c r="H542" s="18"/>
      <c r="I542" s="18"/>
      <c r="J542" s="60">
        <f>SUM(J543,J560)</f>
        <v>172909200</v>
      </c>
    </row>
    <row r="543" spans="1:10" s="21" customFormat="1" ht="78.75">
      <c r="A543" s="59" t="s">
        <v>389</v>
      </c>
      <c r="B543" s="15" t="s">
        <v>386</v>
      </c>
      <c r="C543" s="15" t="s">
        <v>89</v>
      </c>
      <c r="D543" s="17" t="s">
        <v>41</v>
      </c>
      <c r="E543" s="17" t="s">
        <v>46</v>
      </c>
      <c r="F543" s="28" t="s">
        <v>14</v>
      </c>
      <c r="G543" s="28" t="s">
        <v>15</v>
      </c>
      <c r="H543" s="18" t="s">
        <v>16</v>
      </c>
      <c r="I543" s="18"/>
      <c r="J543" s="60">
        <f>SUM(J544)</f>
        <v>172869600</v>
      </c>
    </row>
    <row r="544" spans="1:10" s="21" customFormat="1" ht="47.25">
      <c r="A544" s="59" t="s">
        <v>394</v>
      </c>
      <c r="B544" s="15" t="s">
        <v>386</v>
      </c>
      <c r="C544" s="15" t="s">
        <v>89</v>
      </c>
      <c r="D544" s="17" t="s">
        <v>41</v>
      </c>
      <c r="E544" s="17" t="s">
        <v>46</v>
      </c>
      <c r="F544" s="28" t="s">
        <v>3</v>
      </c>
      <c r="G544" s="28" t="s">
        <v>15</v>
      </c>
      <c r="H544" s="18" t="s">
        <v>16</v>
      </c>
      <c r="I544" s="18"/>
      <c r="J544" s="60">
        <f>SUM(J545,J548,J552,J555)</f>
        <v>172869600</v>
      </c>
    </row>
    <row r="545" spans="1:10" s="21" customFormat="1" ht="31.5">
      <c r="A545" s="59" t="s">
        <v>395</v>
      </c>
      <c r="B545" s="15" t="s">
        <v>386</v>
      </c>
      <c r="C545" s="15" t="s">
        <v>89</v>
      </c>
      <c r="D545" s="17" t="s">
        <v>41</v>
      </c>
      <c r="E545" s="17" t="s">
        <v>46</v>
      </c>
      <c r="F545" s="28" t="s">
        <v>3</v>
      </c>
      <c r="G545" s="28" t="s">
        <v>9</v>
      </c>
      <c r="H545" s="18" t="s">
        <v>16</v>
      </c>
      <c r="I545" s="18"/>
      <c r="J545" s="60">
        <f t="shared" ref="J545" si="188">J546</f>
        <v>205000</v>
      </c>
    </row>
    <row r="546" spans="1:10" s="21" customFormat="1" ht="63">
      <c r="A546" s="59" t="s">
        <v>396</v>
      </c>
      <c r="B546" s="15" t="s">
        <v>386</v>
      </c>
      <c r="C546" s="15" t="s">
        <v>89</v>
      </c>
      <c r="D546" s="17" t="s">
        <v>41</v>
      </c>
      <c r="E546" s="17" t="s">
        <v>46</v>
      </c>
      <c r="F546" s="28" t="s">
        <v>3</v>
      </c>
      <c r="G546" s="28" t="s">
        <v>9</v>
      </c>
      <c r="H546" s="18" t="s">
        <v>397</v>
      </c>
      <c r="I546" s="18"/>
      <c r="J546" s="60">
        <f t="shared" ref="J546" si="189">SUM(J547:J547)</f>
        <v>205000</v>
      </c>
    </row>
    <row r="547" spans="1:10" s="21" customFormat="1" ht="94.5">
      <c r="A547" s="59" t="s">
        <v>21</v>
      </c>
      <c r="B547" s="15" t="s">
        <v>386</v>
      </c>
      <c r="C547" s="15" t="s">
        <v>89</v>
      </c>
      <c r="D547" s="17" t="s">
        <v>41</v>
      </c>
      <c r="E547" s="17" t="s">
        <v>46</v>
      </c>
      <c r="F547" s="28" t="s">
        <v>3</v>
      </c>
      <c r="G547" s="28" t="s">
        <v>9</v>
      </c>
      <c r="H547" s="18" t="s">
        <v>397</v>
      </c>
      <c r="I547" s="18" t="s">
        <v>22</v>
      </c>
      <c r="J547" s="60">
        <v>205000</v>
      </c>
    </row>
    <row r="548" spans="1:10" s="21" customFormat="1" ht="63">
      <c r="A548" s="59" t="s">
        <v>398</v>
      </c>
      <c r="B548" s="15" t="s">
        <v>386</v>
      </c>
      <c r="C548" s="15" t="s">
        <v>89</v>
      </c>
      <c r="D548" s="17" t="s">
        <v>41</v>
      </c>
      <c r="E548" s="17" t="s">
        <v>46</v>
      </c>
      <c r="F548" s="28" t="s">
        <v>3</v>
      </c>
      <c r="G548" s="28" t="s">
        <v>41</v>
      </c>
      <c r="H548" s="18" t="s">
        <v>16</v>
      </c>
      <c r="I548" s="18"/>
      <c r="J548" s="60">
        <f t="shared" ref="J548" si="190">J549</f>
        <v>500000</v>
      </c>
    </row>
    <row r="549" spans="1:10" s="21" customFormat="1" ht="63">
      <c r="A549" s="59" t="s">
        <v>399</v>
      </c>
      <c r="B549" s="15" t="s">
        <v>386</v>
      </c>
      <c r="C549" s="15" t="s">
        <v>89</v>
      </c>
      <c r="D549" s="17" t="s">
        <v>41</v>
      </c>
      <c r="E549" s="17" t="s">
        <v>46</v>
      </c>
      <c r="F549" s="28" t="s">
        <v>3</v>
      </c>
      <c r="G549" s="28" t="s">
        <v>41</v>
      </c>
      <c r="H549" s="18" t="s">
        <v>400</v>
      </c>
      <c r="I549" s="18"/>
      <c r="J549" s="60">
        <f t="shared" ref="J549" si="191">SUM(J550:J550)</f>
        <v>500000</v>
      </c>
    </row>
    <row r="550" spans="1:10" s="21" customFormat="1" ht="94.5">
      <c r="A550" s="59" t="s">
        <v>21</v>
      </c>
      <c r="B550" s="15" t="s">
        <v>386</v>
      </c>
      <c r="C550" s="15" t="s">
        <v>89</v>
      </c>
      <c r="D550" s="17" t="s">
        <v>41</v>
      </c>
      <c r="E550" s="17" t="s">
        <v>46</v>
      </c>
      <c r="F550" s="28" t="s">
        <v>3</v>
      </c>
      <c r="G550" s="28" t="s">
        <v>41</v>
      </c>
      <c r="H550" s="18" t="s">
        <v>400</v>
      </c>
      <c r="I550" s="18" t="s">
        <v>22</v>
      </c>
      <c r="J550" s="60">
        <v>500000</v>
      </c>
    </row>
    <row r="551" spans="1:10" s="21" customFormat="1" ht="63">
      <c r="A551" s="59" t="s">
        <v>401</v>
      </c>
      <c r="B551" s="15" t="s">
        <v>386</v>
      </c>
      <c r="C551" s="15" t="s">
        <v>89</v>
      </c>
      <c r="D551" s="17" t="s">
        <v>41</v>
      </c>
      <c r="E551" s="17" t="s">
        <v>46</v>
      </c>
      <c r="F551" s="28" t="s">
        <v>3</v>
      </c>
      <c r="G551" s="28" t="s">
        <v>11</v>
      </c>
      <c r="H551" s="18" t="s">
        <v>16</v>
      </c>
      <c r="I551" s="18"/>
      <c r="J551" s="60">
        <f t="shared" ref="J551" si="192">J552</f>
        <v>64600</v>
      </c>
    </row>
    <row r="552" spans="1:10" s="21" customFormat="1" ht="78.75">
      <c r="A552" s="59" t="s">
        <v>402</v>
      </c>
      <c r="B552" s="15" t="s">
        <v>386</v>
      </c>
      <c r="C552" s="15" t="s">
        <v>89</v>
      </c>
      <c r="D552" s="17" t="s">
        <v>41</v>
      </c>
      <c r="E552" s="17" t="s">
        <v>46</v>
      </c>
      <c r="F552" s="28" t="s">
        <v>3</v>
      </c>
      <c r="G552" s="28" t="s">
        <v>11</v>
      </c>
      <c r="H552" s="18" t="s">
        <v>403</v>
      </c>
      <c r="I552" s="18"/>
      <c r="J552" s="60">
        <f t="shared" ref="J552" si="193">SUM(J553:J554)</f>
        <v>64600</v>
      </c>
    </row>
    <row r="553" spans="1:10" s="21" customFormat="1" ht="94.5">
      <c r="A553" s="59" t="s">
        <v>21</v>
      </c>
      <c r="B553" s="15" t="s">
        <v>386</v>
      </c>
      <c r="C553" s="15" t="s">
        <v>89</v>
      </c>
      <c r="D553" s="17" t="s">
        <v>41</v>
      </c>
      <c r="E553" s="17" t="s">
        <v>46</v>
      </c>
      <c r="F553" s="28" t="s">
        <v>3</v>
      </c>
      <c r="G553" s="28" t="s">
        <v>11</v>
      </c>
      <c r="H553" s="18" t="s">
        <v>403</v>
      </c>
      <c r="I553" s="18" t="s">
        <v>22</v>
      </c>
      <c r="J553" s="60">
        <v>43200</v>
      </c>
    </row>
    <row r="554" spans="1:10" s="21" customFormat="1" ht="47.25">
      <c r="A554" s="59" t="s">
        <v>23</v>
      </c>
      <c r="B554" s="15" t="s">
        <v>386</v>
      </c>
      <c r="C554" s="15" t="s">
        <v>89</v>
      </c>
      <c r="D554" s="17" t="s">
        <v>41</v>
      </c>
      <c r="E554" s="17" t="s">
        <v>46</v>
      </c>
      <c r="F554" s="28" t="s">
        <v>3</v>
      </c>
      <c r="G554" s="28" t="s">
        <v>11</v>
      </c>
      <c r="H554" s="18" t="s">
        <v>403</v>
      </c>
      <c r="I554" s="18" t="s">
        <v>24</v>
      </c>
      <c r="J554" s="60">
        <v>21400</v>
      </c>
    </row>
    <row r="555" spans="1:10" s="21" customFormat="1" ht="47.25">
      <c r="A555" s="59" t="s">
        <v>404</v>
      </c>
      <c r="B555" s="15" t="s">
        <v>386</v>
      </c>
      <c r="C555" s="15" t="s">
        <v>89</v>
      </c>
      <c r="D555" s="17" t="s">
        <v>41</v>
      </c>
      <c r="E555" s="17" t="s">
        <v>46</v>
      </c>
      <c r="F555" s="28" t="s">
        <v>3</v>
      </c>
      <c r="G555" s="28" t="s">
        <v>46</v>
      </c>
      <c r="H555" s="18" t="s">
        <v>16</v>
      </c>
      <c r="I555" s="18"/>
      <c r="J555" s="60">
        <f>J558+J556</f>
        <v>172100000</v>
      </c>
    </row>
    <row r="556" spans="1:10" s="21" customFormat="1" ht="78.75">
      <c r="A556" s="59" t="s">
        <v>405</v>
      </c>
      <c r="B556" s="15" t="s">
        <v>386</v>
      </c>
      <c r="C556" s="15" t="s">
        <v>89</v>
      </c>
      <c r="D556" s="17" t="s">
        <v>41</v>
      </c>
      <c r="E556" s="17" t="s">
        <v>46</v>
      </c>
      <c r="F556" s="28" t="s">
        <v>3</v>
      </c>
      <c r="G556" s="28" t="s">
        <v>46</v>
      </c>
      <c r="H556" s="18" t="s">
        <v>406</v>
      </c>
      <c r="I556" s="18"/>
      <c r="J556" s="60">
        <f t="shared" ref="J556" si="194">J557</f>
        <v>83400000</v>
      </c>
    </row>
    <row r="557" spans="1:10" s="16" customFormat="1" ht="47.25">
      <c r="A557" s="59" t="s">
        <v>98</v>
      </c>
      <c r="B557" s="15" t="s">
        <v>386</v>
      </c>
      <c r="C557" s="15" t="s">
        <v>89</v>
      </c>
      <c r="D557" s="17" t="s">
        <v>41</v>
      </c>
      <c r="E557" s="17" t="s">
        <v>46</v>
      </c>
      <c r="F557" s="28" t="s">
        <v>3</v>
      </c>
      <c r="G557" s="28" t="s">
        <v>46</v>
      </c>
      <c r="H557" s="18" t="s">
        <v>406</v>
      </c>
      <c r="I557" s="18" t="s">
        <v>7</v>
      </c>
      <c r="J557" s="61">
        <v>83400000</v>
      </c>
    </row>
    <row r="558" spans="1:10" s="21" customFormat="1" ht="31.5">
      <c r="A558" s="59" t="s">
        <v>407</v>
      </c>
      <c r="B558" s="15" t="s">
        <v>386</v>
      </c>
      <c r="C558" s="15" t="s">
        <v>89</v>
      </c>
      <c r="D558" s="17" t="s">
        <v>41</v>
      </c>
      <c r="E558" s="17" t="s">
        <v>46</v>
      </c>
      <c r="F558" s="28" t="s">
        <v>3</v>
      </c>
      <c r="G558" s="28" t="s">
        <v>46</v>
      </c>
      <c r="H558" s="18" t="s">
        <v>408</v>
      </c>
      <c r="I558" s="18"/>
      <c r="J558" s="60">
        <f>J559</f>
        <v>88700000</v>
      </c>
    </row>
    <row r="559" spans="1:10" s="21" customFormat="1" ht="47.25">
      <c r="A559" s="59" t="s">
        <v>153</v>
      </c>
      <c r="B559" s="15" t="s">
        <v>386</v>
      </c>
      <c r="C559" s="15" t="s">
        <v>89</v>
      </c>
      <c r="D559" s="17" t="s">
        <v>41</v>
      </c>
      <c r="E559" s="17" t="s">
        <v>46</v>
      </c>
      <c r="F559" s="28" t="s">
        <v>3</v>
      </c>
      <c r="G559" s="28" t="s">
        <v>46</v>
      </c>
      <c r="H559" s="18" t="s">
        <v>408</v>
      </c>
      <c r="I559" s="18" t="s">
        <v>154</v>
      </c>
      <c r="J559" s="60">
        <f>4435000+84265000</f>
        <v>88700000</v>
      </c>
    </row>
    <row r="560" spans="1:10" s="21" customFormat="1" ht="63">
      <c r="A560" s="59" t="s">
        <v>157</v>
      </c>
      <c r="B560" s="15" t="s">
        <v>386</v>
      </c>
      <c r="C560" s="15" t="s">
        <v>89</v>
      </c>
      <c r="D560" s="17" t="s">
        <v>41</v>
      </c>
      <c r="E560" s="17" t="s">
        <v>136</v>
      </c>
      <c r="F560" s="28" t="s">
        <v>14</v>
      </c>
      <c r="G560" s="28" t="s">
        <v>15</v>
      </c>
      <c r="H560" s="18" t="s">
        <v>16</v>
      </c>
      <c r="I560" s="18"/>
      <c r="J560" s="60">
        <f t="shared" ref="J560:J563" si="195">J561</f>
        <v>39600</v>
      </c>
    </row>
    <row r="561" spans="1:10" s="21" customFormat="1" ht="78.75">
      <c r="A561" s="59" t="s">
        <v>162</v>
      </c>
      <c r="B561" s="15" t="s">
        <v>386</v>
      </c>
      <c r="C561" s="15" t="s">
        <v>89</v>
      </c>
      <c r="D561" s="17" t="s">
        <v>41</v>
      </c>
      <c r="E561" s="17" t="s">
        <v>136</v>
      </c>
      <c r="F561" s="28" t="s">
        <v>31</v>
      </c>
      <c r="G561" s="28" t="s">
        <v>15</v>
      </c>
      <c r="H561" s="18" t="s">
        <v>16</v>
      </c>
      <c r="I561" s="18"/>
      <c r="J561" s="60">
        <f t="shared" si="195"/>
        <v>39600</v>
      </c>
    </row>
    <row r="562" spans="1:10" s="21" customFormat="1" ht="47.25">
      <c r="A562" s="59" t="s">
        <v>409</v>
      </c>
      <c r="B562" s="15" t="s">
        <v>386</v>
      </c>
      <c r="C562" s="15" t="s">
        <v>89</v>
      </c>
      <c r="D562" s="17" t="s">
        <v>41</v>
      </c>
      <c r="E562" s="17" t="s">
        <v>136</v>
      </c>
      <c r="F562" s="28" t="s">
        <v>31</v>
      </c>
      <c r="G562" s="28" t="s">
        <v>41</v>
      </c>
      <c r="H562" s="18" t="s">
        <v>16</v>
      </c>
      <c r="I562" s="18"/>
      <c r="J562" s="60">
        <f t="shared" si="195"/>
        <v>39600</v>
      </c>
    </row>
    <row r="563" spans="1:10" s="21" customFormat="1" ht="47.25">
      <c r="A563" s="59" t="s">
        <v>410</v>
      </c>
      <c r="B563" s="15" t="s">
        <v>386</v>
      </c>
      <c r="C563" s="15" t="s">
        <v>89</v>
      </c>
      <c r="D563" s="17" t="s">
        <v>41</v>
      </c>
      <c r="E563" s="17" t="s">
        <v>136</v>
      </c>
      <c r="F563" s="28" t="s">
        <v>31</v>
      </c>
      <c r="G563" s="28" t="s">
        <v>41</v>
      </c>
      <c r="H563" s="18" t="s">
        <v>411</v>
      </c>
      <c r="I563" s="18"/>
      <c r="J563" s="60">
        <f t="shared" si="195"/>
        <v>39600</v>
      </c>
    </row>
    <row r="564" spans="1:10" s="21" customFormat="1" ht="47.25">
      <c r="A564" s="59" t="s">
        <v>23</v>
      </c>
      <c r="B564" s="15" t="s">
        <v>386</v>
      </c>
      <c r="C564" s="15" t="s">
        <v>89</v>
      </c>
      <c r="D564" s="17" t="s">
        <v>41</v>
      </c>
      <c r="E564" s="17" t="s">
        <v>136</v>
      </c>
      <c r="F564" s="28" t="s">
        <v>31</v>
      </c>
      <c r="G564" s="28" t="s">
        <v>41</v>
      </c>
      <c r="H564" s="18" t="s">
        <v>411</v>
      </c>
      <c r="I564" s="18" t="s">
        <v>24</v>
      </c>
      <c r="J564" s="60">
        <v>39600</v>
      </c>
    </row>
    <row r="565" spans="1:10" s="21" customFormat="1" ht="31.5">
      <c r="A565" s="59" t="s">
        <v>412</v>
      </c>
      <c r="B565" s="15" t="s">
        <v>386</v>
      </c>
      <c r="C565" s="15" t="s">
        <v>89</v>
      </c>
      <c r="D565" s="17" t="s">
        <v>57</v>
      </c>
      <c r="E565" s="17"/>
      <c r="F565" s="28"/>
      <c r="G565" s="28"/>
      <c r="H565" s="18"/>
      <c r="I565" s="18"/>
      <c r="J565" s="60">
        <f t="shared" ref="J565:J567" si="196">J566</f>
        <v>1929824</v>
      </c>
    </row>
    <row r="566" spans="1:10" s="21" customFormat="1" ht="78.75">
      <c r="A566" s="59" t="s">
        <v>389</v>
      </c>
      <c r="B566" s="15" t="s">
        <v>386</v>
      </c>
      <c r="C566" s="15" t="s">
        <v>89</v>
      </c>
      <c r="D566" s="17" t="s">
        <v>57</v>
      </c>
      <c r="E566" s="17" t="s">
        <v>46</v>
      </c>
      <c r="F566" s="28" t="s">
        <v>14</v>
      </c>
      <c r="G566" s="28" t="s">
        <v>15</v>
      </c>
      <c r="H566" s="18" t="s">
        <v>16</v>
      </c>
      <c r="I566" s="18"/>
      <c r="J566" s="60">
        <f t="shared" si="196"/>
        <v>1929824</v>
      </c>
    </row>
    <row r="567" spans="1:10" s="21" customFormat="1" ht="110.25">
      <c r="A567" s="59" t="s">
        <v>413</v>
      </c>
      <c r="B567" s="15">
        <v>611</v>
      </c>
      <c r="C567" s="15" t="s">
        <v>89</v>
      </c>
      <c r="D567" s="17" t="s">
        <v>57</v>
      </c>
      <c r="E567" s="17" t="s">
        <v>46</v>
      </c>
      <c r="F567" s="28" t="s">
        <v>31</v>
      </c>
      <c r="G567" s="28" t="s">
        <v>15</v>
      </c>
      <c r="H567" s="18" t="s">
        <v>16</v>
      </c>
      <c r="I567" s="18"/>
      <c r="J567" s="60">
        <f t="shared" si="196"/>
        <v>1929824</v>
      </c>
    </row>
    <row r="568" spans="1:10" s="21" customFormat="1" ht="63">
      <c r="A568" s="59" t="s">
        <v>195</v>
      </c>
      <c r="B568" s="15">
        <v>611</v>
      </c>
      <c r="C568" s="15" t="s">
        <v>89</v>
      </c>
      <c r="D568" s="17" t="s">
        <v>57</v>
      </c>
      <c r="E568" s="17" t="s">
        <v>46</v>
      </c>
      <c r="F568" s="28" t="s">
        <v>31</v>
      </c>
      <c r="G568" s="28" t="s">
        <v>9</v>
      </c>
      <c r="H568" s="18" t="s">
        <v>16</v>
      </c>
      <c r="I568" s="18"/>
      <c r="J568" s="60">
        <f t="shared" ref="J568" si="197">SUM(J569,J573)</f>
        <v>1929824</v>
      </c>
    </row>
    <row r="569" spans="1:10" s="21" customFormat="1" ht="31.5">
      <c r="A569" s="59" t="s">
        <v>19</v>
      </c>
      <c r="B569" s="15">
        <v>611</v>
      </c>
      <c r="C569" s="15" t="s">
        <v>89</v>
      </c>
      <c r="D569" s="17" t="s">
        <v>57</v>
      </c>
      <c r="E569" s="17" t="s">
        <v>46</v>
      </c>
      <c r="F569" s="28" t="s">
        <v>31</v>
      </c>
      <c r="G569" s="28" t="s">
        <v>9</v>
      </c>
      <c r="H569" s="18" t="s">
        <v>20</v>
      </c>
      <c r="I569" s="18"/>
      <c r="J569" s="60">
        <f t="shared" ref="J569" si="198">SUM(J570:J572)</f>
        <v>79020</v>
      </c>
    </row>
    <row r="570" spans="1:10" s="21" customFormat="1" ht="94.5">
      <c r="A570" s="59" t="s">
        <v>21</v>
      </c>
      <c r="B570" s="15">
        <v>611</v>
      </c>
      <c r="C570" s="15" t="s">
        <v>89</v>
      </c>
      <c r="D570" s="17" t="s">
        <v>57</v>
      </c>
      <c r="E570" s="17" t="s">
        <v>46</v>
      </c>
      <c r="F570" s="28" t="s">
        <v>31</v>
      </c>
      <c r="G570" s="28" t="s">
        <v>9</v>
      </c>
      <c r="H570" s="18" t="s">
        <v>20</v>
      </c>
      <c r="I570" s="18" t="s">
        <v>22</v>
      </c>
      <c r="J570" s="60">
        <v>44320</v>
      </c>
    </row>
    <row r="571" spans="1:10" s="21" customFormat="1" ht="47.25">
      <c r="A571" s="59" t="s">
        <v>23</v>
      </c>
      <c r="B571" s="15">
        <v>611</v>
      </c>
      <c r="C571" s="15" t="s">
        <v>89</v>
      </c>
      <c r="D571" s="17" t="s">
        <v>57</v>
      </c>
      <c r="E571" s="17" t="s">
        <v>46</v>
      </c>
      <c r="F571" s="28" t="s">
        <v>31</v>
      </c>
      <c r="G571" s="28" t="s">
        <v>9</v>
      </c>
      <c r="H571" s="18" t="s">
        <v>20</v>
      </c>
      <c r="I571" s="18" t="s">
        <v>24</v>
      </c>
      <c r="J571" s="60">
        <v>34510</v>
      </c>
    </row>
    <row r="572" spans="1:10" s="21" customFormat="1" ht="15.75">
      <c r="A572" s="59" t="s">
        <v>25</v>
      </c>
      <c r="B572" s="15">
        <v>611</v>
      </c>
      <c r="C572" s="15" t="s">
        <v>89</v>
      </c>
      <c r="D572" s="17" t="s">
        <v>57</v>
      </c>
      <c r="E572" s="17" t="s">
        <v>46</v>
      </c>
      <c r="F572" s="28" t="s">
        <v>31</v>
      </c>
      <c r="G572" s="28" t="s">
        <v>9</v>
      </c>
      <c r="H572" s="18" t="s">
        <v>20</v>
      </c>
      <c r="I572" s="18" t="s">
        <v>26</v>
      </c>
      <c r="J572" s="60">
        <v>190</v>
      </c>
    </row>
    <row r="573" spans="1:10" s="19" customFormat="1" ht="31.5">
      <c r="A573" s="59" t="s">
        <v>27</v>
      </c>
      <c r="B573" s="15">
        <v>611</v>
      </c>
      <c r="C573" s="15" t="s">
        <v>89</v>
      </c>
      <c r="D573" s="17" t="s">
        <v>57</v>
      </c>
      <c r="E573" s="17" t="s">
        <v>46</v>
      </c>
      <c r="F573" s="28" t="s">
        <v>31</v>
      </c>
      <c r="G573" s="28" t="s">
        <v>9</v>
      </c>
      <c r="H573" s="18" t="s">
        <v>28</v>
      </c>
      <c r="I573" s="18"/>
      <c r="J573" s="60">
        <f t="shared" ref="J573" si="199">SUM(J574:J574)</f>
        <v>1850804</v>
      </c>
    </row>
    <row r="574" spans="1:10" s="19" customFormat="1" ht="94.5">
      <c r="A574" s="59" t="s">
        <v>21</v>
      </c>
      <c r="B574" s="15">
        <v>611</v>
      </c>
      <c r="C574" s="15" t="s">
        <v>89</v>
      </c>
      <c r="D574" s="17" t="s">
        <v>57</v>
      </c>
      <c r="E574" s="17" t="s">
        <v>46</v>
      </c>
      <c r="F574" s="28" t="s">
        <v>31</v>
      </c>
      <c r="G574" s="28" t="s">
        <v>9</v>
      </c>
      <c r="H574" s="18" t="s">
        <v>28</v>
      </c>
      <c r="I574" s="18" t="s">
        <v>22</v>
      </c>
      <c r="J574" s="60">
        <v>1850804</v>
      </c>
    </row>
    <row r="575" spans="1:10" s="16" customFormat="1" ht="47.25">
      <c r="A575" s="59" t="s">
        <v>414</v>
      </c>
      <c r="B575" s="15" t="s">
        <v>415</v>
      </c>
      <c r="C575" s="15"/>
      <c r="D575" s="17"/>
      <c r="E575" s="17"/>
      <c r="F575" s="28"/>
      <c r="G575" s="28"/>
      <c r="H575" s="18"/>
      <c r="I575" s="18"/>
      <c r="J575" s="60">
        <f>SUM(J576,J609,J696,J712)</f>
        <v>636087951.55999994</v>
      </c>
    </row>
    <row r="576" spans="1:10" s="16" customFormat="1" ht="15.75">
      <c r="A576" s="59" t="s">
        <v>134</v>
      </c>
      <c r="B576" s="15" t="s">
        <v>415</v>
      </c>
      <c r="C576" s="15" t="s">
        <v>46</v>
      </c>
      <c r="D576" s="17"/>
      <c r="E576" s="17"/>
      <c r="F576" s="28"/>
      <c r="G576" s="28"/>
      <c r="H576" s="18"/>
      <c r="I576" s="18"/>
      <c r="J576" s="60">
        <f>J583+J603+J577</f>
        <v>152687186</v>
      </c>
    </row>
    <row r="577" spans="1:10" s="16" customFormat="1" ht="15.75">
      <c r="A577" s="59" t="s">
        <v>416</v>
      </c>
      <c r="B577" s="15" t="s">
        <v>415</v>
      </c>
      <c r="C577" s="15" t="s">
        <v>46</v>
      </c>
      <c r="D577" s="17" t="s">
        <v>61</v>
      </c>
      <c r="E577" s="17"/>
      <c r="F577" s="28"/>
      <c r="G577" s="28"/>
      <c r="H577" s="18"/>
      <c r="I577" s="18"/>
      <c r="J577" s="60">
        <f>J578</f>
        <v>7000000</v>
      </c>
    </row>
    <row r="578" spans="1:10" s="16" customFormat="1" ht="78.75">
      <c r="A578" s="59" t="s">
        <v>242</v>
      </c>
      <c r="B578" s="15" t="s">
        <v>415</v>
      </c>
      <c r="C578" s="15" t="s">
        <v>46</v>
      </c>
      <c r="D578" s="17" t="s">
        <v>61</v>
      </c>
      <c r="E578" s="17" t="s">
        <v>148</v>
      </c>
      <c r="F578" s="28" t="s">
        <v>14</v>
      </c>
      <c r="G578" s="28" t="s">
        <v>15</v>
      </c>
      <c r="H578" s="18" t="s">
        <v>16</v>
      </c>
      <c r="I578" s="18"/>
      <c r="J578" s="60">
        <f>J579</f>
        <v>7000000</v>
      </c>
    </row>
    <row r="579" spans="1:10" s="16" customFormat="1" ht="47.25">
      <c r="A579" s="59" t="s">
        <v>417</v>
      </c>
      <c r="B579" s="15" t="s">
        <v>415</v>
      </c>
      <c r="C579" s="15" t="s">
        <v>46</v>
      </c>
      <c r="D579" s="17" t="s">
        <v>61</v>
      </c>
      <c r="E579" s="17" t="s">
        <v>148</v>
      </c>
      <c r="F579" s="28" t="s">
        <v>82</v>
      </c>
      <c r="G579" s="28" t="s">
        <v>15</v>
      </c>
      <c r="H579" s="18" t="s">
        <v>16</v>
      </c>
      <c r="I579" s="18"/>
      <c r="J579" s="60">
        <f>J580</f>
        <v>7000000</v>
      </c>
    </row>
    <row r="580" spans="1:10" s="16" customFormat="1" ht="47.25">
      <c r="A580" s="59" t="s">
        <v>418</v>
      </c>
      <c r="B580" s="15" t="s">
        <v>415</v>
      </c>
      <c r="C580" s="15" t="s">
        <v>46</v>
      </c>
      <c r="D580" s="17" t="s">
        <v>61</v>
      </c>
      <c r="E580" s="17" t="s">
        <v>148</v>
      </c>
      <c r="F580" s="28" t="s">
        <v>82</v>
      </c>
      <c r="G580" s="28" t="s">
        <v>9</v>
      </c>
      <c r="H580" s="18" t="s">
        <v>16</v>
      </c>
      <c r="I580" s="18"/>
      <c r="J580" s="60">
        <f>J581</f>
        <v>7000000</v>
      </c>
    </row>
    <row r="581" spans="1:10" s="16" customFormat="1" ht="15.75">
      <c r="A581" s="59" t="s">
        <v>419</v>
      </c>
      <c r="B581" s="15" t="s">
        <v>415</v>
      </c>
      <c r="C581" s="15" t="s">
        <v>46</v>
      </c>
      <c r="D581" s="17" t="s">
        <v>61</v>
      </c>
      <c r="E581" s="17" t="s">
        <v>148</v>
      </c>
      <c r="F581" s="28" t="s">
        <v>82</v>
      </c>
      <c r="G581" s="28" t="s">
        <v>9</v>
      </c>
      <c r="H581" s="18" t="s">
        <v>420</v>
      </c>
      <c r="I581" s="18"/>
      <c r="J581" s="60">
        <f>J582</f>
        <v>7000000</v>
      </c>
    </row>
    <row r="582" spans="1:10" s="16" customFormat="1" ht="47.25">
      <c r="A582" s="59" t="s">
        <v>23</v>
      </c>
      <c r="B582" s="15" t="s">
        <v>415</v>
      </c>
      <c r="C582" s="15" t="s">
        <v>46</v>
      </c>
      <c r="D582" s="17" t="s">
        <v>61</v>
      </c>
      <c r="E582" s="17" t="s">
        <v>148</v>
      </c>
      <c r="F582" s="28" t="s">
        <v>82</v>
      </c>
      <c r="G582" s="28" t="s">
        <v>9</v>
      </c>
      <c r="H582" s="18" t="s">
        <v>420</v>
      </c>
      <c r="I582" s="18" t="s">
        <v>24</v>
      </c>
      <c r="J582" s="60">
        <v>7000000</v>
      </c>
    </row>
    <row r="583" spans="1:10" s="24" customFormat="1" ht="15.75">
      <c r="A583" s="64" t="s">
        <v>421</v>
      </c>
      <c r="B583" s="29" t="s">
        <v>415</v>
      </c>
      <c r="C583" s="29" t="s">
        <v>46</v>
      </c>
      <c r="D583" s="30" t="s">
        <v>67</v>
      </c>
      <c r="E583" s="30"/>
      <c r="F583" s="31"/>
      <c r="G583" s="31"/>
      <c r="H583" s="32"/>
      <c r="I583" s="32"/>
      <c r="J583" s="65">
        <f t="shared" ref="J583" si="200">SUM(J584)</f>
        <v>118065623</v>
      </c>
    </row>
    <row r="584" spans="1:10" s="24" customFormat="1" ht="78.75">
      <c r="A584" s="64" t="s">
        <v>66</v>
      </c>
      <c r="B584" s="29" t="s">
        <v>415</v>
      </c>
      <c r="C584" s="29" t="s">
        <v>46</v>
      </c>
      <c r="D584" s="30" t="s">
        <v>67</v>
      </c>
      <c r="E584" s="30" t="s">
        <v>67</v>
      </c>
      <c r="F584" s="31" t="s">
        <v>14</v>
      </c>
      <c r="G584" s="31" t="s">
        <v>15</v>
      </c>
      <c r="H584" s="32" t="s">
        <v>16</v>
      </c>
      <c r="I584" s="32"/>
      <c r="J584" s="65">
        <f t="shared" ref="J584" si="201">J585</f>
        <v>118065623</v>
      </c>
    </row>
    <row r="585" spans="1:10" s="24" customFormat="1" ht="63">
      <c r="A585" s="64" t="s">
        <v>68</v>
      </c>
      <c r="B585" s="29" t="s">
        <v>415</v>
      </c>
      <c r="C585" s="29" t="s">
        <v>46</v>
      </c>
      <c r="D585" s="30" t="s">
        <v>67</v>
      </c>
      <c r="E585" s="30" t="s">
        <v>67</v>
      </c>
      <c r="F585" s="31" t="s">
        <v>18</v>
      </c>
      <c r="G585" s="31" t="s">
        <v>15</v>
      </c>
      <c r="H585" s="32" t="s">
        <v>16</v>
      </c>
      <c r="I585" s="32"/>
      <c r="J585" s="65">
        <f>SUM(J586,J595,J600)</f>
        <v>118065623</v>
      </c>
    </row>
    <row r="586" spans="1:10" s="24" customFormat="1" ht="31.5">
      <c r="A586" s="64" t="s">
        <v>422</v>
      </c>
      <c r="B586" s="29" t="s">
        <v>415</v>
      </c>
      <c r="C586" s="29" t="s">
        <v>46</v>
      </c>
      <c r="D586" s="30" t="s">
        <v>67</v>
      </c>
      <c r="E586" s="30" t="s">
        <v>67</v>
      </c>
      <c r="F586" s="31" t="s">
        <v>18</v>
      </c>
      <c r="G586" s="31" t="s">
        <v>46</v>
      </c>
      <c r="H586" s="32" t="s">
        <v>16</v>
      </c>
      <c r="I586" s="32"/>
      <c r="J586" s="65">
        <f t="shared" ref="J586" si="202">SUM(J587,J589,J591,J593)</f>
        <v>10649763</v>
      </c>
    </row>
    <row r="587" spans="1:10" s="16" customFormat="1" ht="47.25">
      <c r="A587" s="59" t="s">
        <v>423</v>
      </c>
      <c r="B587" s="15" t="s">
        <v>415</v>
      </c>
      <c r="C587" s="15" t="s">
        <v>46</v>
      </c>
      <c r="D587" s="17" t="s">
        <v>67</v>
      </c>
      <c r="E587" s="17" t="s">
        <v>67</v>
      </c>
      <c r="F587" s="28" t="s">
        <v>18</v>
      </c>
      <c r="G587" s="28" t="s">
        <v>46</v>
      </c>
      <c r="H587" s="18" t="s">
        <v>424</v>
      </c>
      <c r="I587" s="18"/>
      <c r="J587" s="60">
        <f t="shared" ref="J587" si="203">J588</f>
        <v>1400000</v>
      </c>
    </row>
    <row r="588" spans="1:10" s="16" customFormat="1" ht="47.25">
      <c r="A588" s="59" t="s">
        <v>23</v>
      </c>
      <c r="B588" s="15" t="s">
        <v>415</v>
      </c>
      <c r="C588" s="15" t="s">
        <v>46</v>
      </c>
      <c r="D588" s="17" t="s">
        <v>67</v>
      </c>
      <c r="E588" s="17" t="s">
        <v>67</v>
      </c>
      <c r="F588" s="28" t="s">
        <v>18</v>
      </c>
      <c r="G588" s="28" t="s">
        <v>46</v>
      </c>
      <c r="H588" s="18" t="s">
        <v>424</v>
      </c>
      <c r="I588" s="18" t="s">
        <v>24</v>
      </c>
      <c r="J588" s="60">
        <v>1400000</v>
      </c>
    </row>
    <row r="589" spans="1:10" s="16" customFormat="1" ht="47.25">
      <c r="A589" s="59" t="s">
        <v>425</v>
      </c>
      <c r="B589" s="15" t="s">
        <v>415</v>
      </c>
      <c r="C589" s="15" t="s">
        <v>46</v>
      </c>
      <c r="D589" s="17" t="s">
        <v>67</v>
      </c>
      <c r="E589" s="17" t="s">
        <v>67</v>
      </c>
      <c r="F589" s="28" t="s">
        <v>18</v>
      </c>
      <c r="G589" s="28" t="s">
        <v>46</v>
      </c>
      <c r="H589" s="18" t="s">
        <v>426</v>
      </c>
      <c r="I589" s="18"/>
      <c r="J589" s="60">
        <f t="shared" ref="J589" si="204">J590</f>
        <v>86716</v>
      </c>
    </row>
    <row r="590" spans="1:10" s="16" customFormat="1" ht="47.25">
      <c r="A590" s="59" t="s">
        <v>23</v>
      </c>
      <c r="B590" s="15" t="s">
        <v>415</v>
      </c>
      <c r="C590" s="15" t="s">
        <v>46</v>
      </c>
      <c r="D590" s="17" t="s">
        <v>67</v>
      </c>
      <c r="E590" s="17" t="s">
        <v>67</v>
      </c>
      <c r="F590" s="28" t="s">
        <v>18</v>
      </c>
      <c r="G590" s="28" t="s">
        <v>46</v>
      </c>
      <c r="H590" s="18" t="s">
        <v>426</v>
      </c>
      <c r="I590" s="18" t="s">
        <v>24</v>
      </c>
      <c r="J590" s="60">
        <v>86716</v>
      </c>
    </row>
    <row r="591" spans="1:10" s="16" customFormat="1" ht="47.25">
      <c r="A591" s="59" t="s">
        <v>427</v>
      </c>
      <c r="B591" s="15" t="s">
        <v>415</v>
      </c>
      <c r="C591" s="15" t="s">
        <v>46</v>
      </c>
      <c r="D591" s="17" t="s">
        <v>67</v>
      </c>
      <c r="E591" s="17" t="s">
        <v>67</v>
      </c>
      <c r="F591" s="28" t="s">
        <v>18</v>
      </c>
      <c r="G591" s="28" t="s">
        <v>46</v>
      </c>
      <c r="H591" s="18" t="s">
        <v>428</v>
      </c>
      <c r="I591" s="18"/>
      <c r="J591" s="60">
        <f t="shared" ref="J591" si="205">J592</f>
        <v>1500000</v>
      </c>
    </row>
    <row r="592" spans="1:10" s="16" customFormat="1" ht="47.25">
      <c r="A592" s="59" t="s">
        <v>23</v>
      </c>
      <c r="B592" s="15" t="s">
        <v>415</v>
      </c>
      <c r="C592" s="15" t="s">
        <v>46</v>
      </c>
      <c r="D592" s="17" t="s">
        <v>67</v>
      </c>
      <c r="E592" s="17" t="s">
        <v>67</v>
      </c>
      <c r="F592" s="28" t="s">
        <v>18</v>
      </c>
      <c r="G592" s="28" t="s">
        <v>46</v>
      </c>
      <c r="H592" s="18" t="s">
        <v>428</v>
      </c>
      <c r="I592" s="18" t="s">
        <v>24</v>
      </c>
      <c r="J592" s="60">
        <v>1500000</v>
      </c>
    </row>
    <row r="593" spans="1:10" s="16" customFormat="1" ht="78.75">
      <c r="A593" s="59" t="s">
        <v>429</v>
      </c>
      <c r="B593" s="15" t="s">
        <v>415</v>
      </c>
      <c r="C593" s="15" t="s">
        <v>46</v>
      </c>
      <c r="D593" s="17" t="s">
        <v>67</v>
      </c>
      <c r="E593" s="17" t="s">
        <v>67</v>
      </c>
      <c r="F593" s="28" t="s">
        <v>18</v>
      </c>
      <c r="G593" s="28" t="s">
        <v>46</v>
      </c>
      <c r="H593" s="18" t="s">
        <v>430</v>
      </c>
      <c r="I593" s="18"/>
      <c r="J593" s="60">
        <f t="shared" ref="J593" si="206">J594</f>
        <v>7663047</v>
      </c>
    </row>
    <row r="594" spans="1:10" s="16" customFormat="1" ht="47.25">
      <c r="A594" s="59" t="s">
        <v>23</v>
      </c>
      <c r="B594" s="15" t="s">
        <v>415</v>
      </c>
      <c r="C594" s="15" t="s">
        <v>46</v>
      </c>
      <c r="D594" s="17" t="s">
        <v>67</v>
      </c>
      <c r="E594" s="17" t="s">
        <v>67</v>
      </c>
      <c r="F594" s="28" t="s">
        <v>18</v>
      </c>
      <c r="G594" s="28" t="s">
        <v>46</v>
      </c>
      <c r="H594" s="18" t="s">
        <v>430</v>
      </c>
      <c r="I594" s="18" t="s">
        <v>24</v>
      </c>
      <c r="J594" s="60">
        <v>7663047</v>
      </c>
    </row>
    <row r="595" spans="1:10" s="16" customFormat="1" ht="31.5">
      <c r="A595" s="59" t="s">
        <v>431</v>
      </c>
      <c r="B595" s="15" t="s">
        <v>415</v>
      </c>
      <c r="C595" s="15" t="s">
        <v>46</v>
      </c>
      <c r="D595" s="17" t="s">
        <v>67</v>
      </c>
      <c r="E595" s="17" t="s">
        <v>67</v>
      </c>
      <c r="F595" s="28" t="s">
        <v>18</v>
      </c>
      <c r="G595" s="28" t="s">
        <v>57</v>
      </c>
      <c r="H595" s="18" t="s">
        <v>16</v>
      </c>
      <c r="I595" s="18"/>
      <c r="J595" s="60">
        <f>SUM(J596,J598)</f>
        <v>107315860</v>
      </c>
    </row>
    <row r="596" spans="1:10" s="16" customFormat="1" ht="47.25">
      <c r="A596" s="59" t="s">
        <v>432</v>
      </c>
      <c r="B596" s="15" t="s">
        <v>415</v>
      </c>
      <c r="C596" s="15" t="s">
        <v>46</v>
      </c>
      <c r="D596" s="17" t="s">
        <v>67</v>
      </c>
      <c r="E596" s="17" t="s">
        <v>67</v>
      </c>
      <c r="F596" s="28" t="s">
        <v>18</v>
      </c>
      <c r="G596" s="28" t="s">
        <v>57</v>
      </c>
      <c r="H596" s="18" t="s">
        <v>433</v>
      </c>
      <c r="I596" s="18"/>
      <c r="J596" s="60">
        <f t="shared" ref="J596" si="207">J597</f>
        <v>1800000</v>
      </c>
    </row>
    <row r="597" spans="1:10" s="16" customFormat="1" ht="47.25">
      <c r="A597" s="59" t="s">
        <v>23</v>
      </c>
      <c r="B597" s="15" t="s">
        <v>415</v>
      </c>
      <c r="C597" s="15" t="s">
        <v>46</v>
      </c>
      <c r="D597" s="17" t="s">
        <v>67</v>
      </c>
      <c r="E597" s="17" t="s">
        <v>67</v>
      </c>
      <c r="F597" s="28" t="s">
        <v>18</v>
      </c>
      <c r="G597" s="28" t="s">
        <v>57</v>
      </c>
      <c r="H597" s="18" t="s">
        <v>433</v>
      </c>
      <c r="I597" s="18" t="s">
        <v>24</v>
      </c>
      <c r="J597" s="60">
        <v>1800000</v>
      </c>
    </row>
    <row r="598" spans="1:10" s="16" customFormat="1" ht="63">
      <c r="A598" s="59" t="s">
        <v>434</v>
      </c>
      <c r="B598" s="15" t="s">
        <v>415</v>
      </c>
      <c r="C598" s="15" t="s">
        <v>46</v>
      </c>
      <c r="D598" s="17" t="s">
        <v>67</v>
      </c>
      <c r="E598" s="17" t="s">
        <v>67</v>
      </c>
      <c r="F598" s="28" t="s">
        <v>18</v>
      </c>
      <c r="G598" s="28" t="s">
        <v>57</v>
      </c>
      <c r="H598" s="18" t="s">
        <v>435</v>
      </c>
      <c r="I598" s="18"/>
      <c r="J598" s="60">
        <f t="shared" ref="J598" si="208">J599</f>
        <v>105515860</v>
      </c>
    </row>
    <row r="599" spans="1:10" s="16" customFormat="1" ht="47.25">
      <c r="A599" s="59" t="s">
        <v>23</v>
      </c>
      <c r="B599" s="15" t="s">
        <v>415</v>
      </c>
      <c r="C599" s="15" t="s">
        <v>46</v>
      </c>
      <c r="D599" s="17" t="s">
        <v>67</v>
      </c>
      <c r="E599" s="17" t="s">
        <v>67</v>
      </c>
      <c r="F599" s="28" t="s">
        <v>18</v>
      </c>
      <c r="G599" s="28" t="s">
        <v>57</v>
      </c>
      <c r="H599" s="18" t="s">
        <v>435</v>
      </c>
      <c r="I599" s="18" t="s">
        <v>24</v>
      </c>
      <c r="J599" s="60">
        <f>5275793+100240067</f>
        <v>105515860</v>
      </c>
    </row>
    <row r="600" spans="1:10" s="24" customFormat="1" ht="31.5">
      <c r="A600" s="64" t="s">
        <v>436</v>
      </c>
      <c r="B600" s="29" t="s">
        <v>415</v>
      </c>
      <c r="C600" s="29" t="s">
        <v>46</v>
      </c>
      <c r="D600" s="30" t="s">
        <v>67</v>
      </c>
      <c r="E600" s="30" t="s">
        <v>67</v>
      </c>
      <c r="F600" s="31" t="s">
        <v>18</v>
      </c>
      <c r="G600" s="31" t="s">
        <v>208</v>
      </c>
      <c r="H600" s="32" t="s">
        <v>16</v>
      </c>
      <c r="I600" s="32"/>
      <c r="J600" s="65">
        <f t="shared" ref="J600:J601" si="209">J601</f>
        <v>100000</v>
      </c>
    </row>
    <row r="601" spans="1:10" s="16" customFormat="1" ht="47.25">
      <c r="A601" s="59" t="s">
        <v>437</v>
      </c>
      <c r="B601" s="15" t="s">
        <v>415</v>
      </c>
      <c r="C601" s="15" t="s">
        <v>46</v>
      </c>
      <c r="D601" s="17" t="s">
        <v>67</v>
      </c>
      <c r="E601" s="17" t="s">
        <v>67</v>
      </c>
      <c r="F601" s="28" t="s">
        <v>18</v>
      </c>
      <c r="G601" s="28" t="s">
        <v>208</v>
      </c>
      <c r="H601" s="18" t="s">
        <v>438</v>
      </c>
      <c r="I601" s="18"/>
      <c r="J601" s="60">
        <f t="shared" si="209"/>
        <v>100000</v>
      </c>
    </row>
    <row r="602" spans="1:10" s="16" customFormat="1" ht="47.25">
      <c r="A602" s="59" t="s">
        <v>153</v>
      </c>
      <c r="B602" s="15" t="s">
        <v>415</v>
      </c>
      <c r="C602" s="15" t="s">
        <v>46</v>
      </c>
      <c r="D602" s="17" t="s">
        <v>67</v>
      </c>
      <c r="E602" s="17" t="s">
        <v>67</v>
      </c>
      <c r="F602" s="28" t="s">
        <v>18</v>
      </c>
      <c r="G602" s="28" t="s">
        <v>208</v>
      </c>
      <c r="H602" s="18" t="s">
        <v>438</v>
      </c>
      <c r="I602" s="18" t="s">
        <v>154</v>
      </c>
      <c r="J602" s="60">
        <v>100000</v>
      </c>
    </row>
    <row r="603" spans="1:10" s="24" customFormat="1" ht="31.5">
      <c r="A603" s="64" t="s">
        <v>135</v>
      </c>
      <c r="B603" s="29" t="s">
        <v>415</v>
      </c>
      <c r="C603" s="29" t="s">
        <v>46</v>
      </c>
      <c r="D603" s="30" t="s">
        <v>136</v>
      </c>
      <c r="E603" s="30"/>
      <c r="F603" s="31"/>
      <c r="G603" s="31"/>
      <c r="H603" s="32"/>
      <c r="I603" s="32"/>
      <c r="J603" s="65">
        <f>SUM(J604)</f>
        <v>27621563</v>
      </c>
    </row>
    <row r="604" spans="1:10" s="24" customFormat="1" ht="78.75">
      <c r="A604" s="64" t="s">
        <v>242</v>
      </c>
      <c r="B604" s="29" t="s">
        <v>415</v>
      </c>
      <c r="C604" s="29" t="s">
        <v>46</v>
      </c>
      <c r="D604" s="30" t="s">
        <v>136</v>
      </c>
      <c r="E604" s="30" t="s">
        <v>148</v>
      </c>
      <c r="F604" s="31" t="s">
        <v>14</v>
      </c>
      <c r="G604" s="31" t="s">
        <v>15</v>
      </c>
      <c r="H604" s="32" t="s">
        <v>16</v>
      </c>
      <c r="I604" s="32"/>
      <c r="J604" s="65">
        <f>J605</f>
        <v>27621563</v>
      </c>
    </row>
    <row r="605" spans="1:10" s="24" customFormat="1" ht="47.25">
      <c r="A605" s="64" t="s">
        <v>149</v>
      </c>
      <c r="B605" s="29" t="s">
        <v>415</v>
      </c>
      <c r="C605" s="29" t="s">
        <v>46</v>
      </c>
      <c r="D605" s="30" t="s">
        <v>136</v>
      </c>
      <c r="E605" s="30" t="s">
        <v>148</v>
      </c>
      <c r="F605" s="31" t="s">
        <v>18</v>
      </c>
      <c r="G605" s="31" t="s">
        <v>15</v>
      </c>
      <c r="H605" s="32" t="s">
        <v>16</v>
      </c>
      <c r="I605" s="32"/>
      <c r="J605" s="65">
        <f>J606</f>
        <v>27621563</v>
      </c>
    </row>
    <row r="606" spans="1:10" s="24" customFormat="1" ht="110.25">
      <c r="A606" s="64" t="s">
        <v>150</v>
      </c>
      <c r="B606" s="29" t="s">
        <v>415</v>
      </c>
      <c r="C606" s="29" t="s">
        <v>46</v>
      </c>
      <c r="D606" s="30" t="s">
        <v>136</v>
      </c>
      <c r="E606" s="30" t="s">
        <v>148</v>
      </c>
      <c r="F606" s="31" t="s">
        <v>18</v>
      </c>
      <c r="G606" s="31" t="s">
        <v>9</v>
      </c>
      <c r="H606" s="32" t="s">
        <v>16</v>
      </c>
      <c r="I606" s="32"/>
      <c r="J606" s="65">
        <f>J607</f>
        <v>27621563</v>
      </c>
    </row>
    <row r="607" spans="1:10" s="16" customFormat="1" ht="31.5">
      <c r="A607" s="59" t="s">
        <v>439</v>
      </c>
      <c r="B607" s="15" t="s">
        <v>415</v>
      </c>
      <c r="C607" s="15" t="s">
        <v>46</v>
      </c>
      <c r="D607" s="17" t="s">
        <v>136</v>
      </c>
      <c r="E607" s="17" t="s">
        <v>148</v>
      </c>
      <c r="F607" s="28" t="s">
        <v>18</v>
      </c>
      <c r="G607" s="28" t="s">
        <v>9</v>
      </c>
      <c r="H607" s="18" t="s">
        <v>440</v>
      </c>
      <c r="I607" s="18"/>
      <c r="J607" s="60">
        <f>J608</f>
        <v>27621563</v>
      </c>
    </row>
    <row r="608" spans="1:10" s="16" customFormat="1" ht="47.25">
      <c r="A608" s="59" t="s">
        <v>23</v>
      </c>
      <c r="B608" s="15" t="s">
        <v>415</v>
      </c>
      <c r="C608" s="15" t="s">
        <v>46</v>
      </c>
      <c r="D608" s="17" t="s">
        <v>136</v>
      </c>
      <c r="E608" s="17" t="s">
        <v>148</v>
      </c>
      <c r="F608" s="28" t="s">
        <v>18</v>
      </c>
      <c r="G608" s="28" t="s">
        <v>9</v>
      </c>
      <c r="H608" s="18" t="s">
        <v>440</v>
      </c>
      <c r="I608" s="18" t="s">
        <v>24</v>
      </c>
      <c r="J608" s="60">
        <v>27621563</v>
      </c>
    </row>
    <row r="609" spans="1:10" s="24" customFormat="1" ht="15.75">
      <c r="A609" s="64" t="s">
        <v>145</v>
      </c>
      <c r="B609" s="29" t="s">
        <v>415</v>
      </c>
      <c r="C609" s="29" t="s">
        <v>57</v>
      </c>
      <c r="D609" s="30"/>
      <c r="E609" s="30"/>
      <c r="F609" s="31"/>
      <c r="G609" s="31"/>
      <c r="H609" s="32"/>
      <c r="I609" s="32"/>
      <c r="J609" s="65">
        <f>SUM(J610,J616,J622,J678)</f>
        <v>383675580.12</v>
      </c>
    </row>
    <row r="610" spans="1:10" s="24" customFormat="1" ht="15.75">
      <c r="A610" s="64" t="s">
        <v>146</v>
      </c>
      <c r="B610" s="29" t="s">
        <v>415</v>
      </c>
      <c r="C610" s="29" t="s">
        <v>57</v>
      </c>
      <c r="D610" s="30" t="s">
        <v>9</v>
      </c>
      <c r="E610" s="30"/>
      <c r="F610" s="31"/>
      <c r="G610" s="31"/>
      <c r="H610" s="32"/>
      <c r="I610" s="32"/>
      <c r="J610" s="65">
        <f t="shared" ref="J610:J611" si="210">J611</f>
        <v>100000</v>
      </c>
    </row>
    <row r="611" spans="1:10" s="16" customFormat="1" ht="78.75">
      <c r="A611" s="59" t="s">
        <v>242</v>
      </c>
      <c r="B611" s="15" t="s">
        <v>415</v>
      </c>
      <c r="C611" s="15" t="s">
        <v>57</v>
      </c>
      <c r="D611" s="17" t="s">
        <v>9</v>
      </c>
      <c r="E611" s="17" t="s">
        <v>148</v>
      </c>
      <c r="F611" s="28" t="s">
        <v>14</v>
      </c>
      <c r="G611" s="28" t="s">
        <v>15</v>
      </c>
      <c r="H611" s="18" t="s">
        <v>16</v>
      </c>
      <c r="I611" s="18"/>
      <c r="J611" s="60">
        <f t="shared" si="210"/>
        <v>100000</v>
      </c>
    </row>
    <row r="612" spans="1:10" s="16" customFormat="1" ht="47.25">
      <c r="A612" s="59" t="s">
        <v>441</v>
      </c>
      <c r="B612" s="15">
        <v>620</v>
      </c>
      <c r="C612" s="15" t="s">
        <v>57</v>
      </c>
      <c r="D612" s="17" t="s">
        <v>9</v>
      </c>
      <c r="E612" s="17" t="s">
        <v>148</v>
      </c>
      <c r="F612" s="28" t="s">
        <v>18</v>
      </c>
      <c r="G612" s="28" t="s">
        <v>15</v>
      </c>
      <c r="H612" s="18" t="s">
        <v>16</v>
      </c>
      <c r="I612" s="18"/>
      <c r="J612" s="60">
        <f>J613</f>
        <v>100000</v>
      </c>
    </row>
    <row r="613" spans="1:10" s="16" customFormat="1" ht="110.25">
      <c r="A613" s="59" t="s">
        <v>150</v>
      </c>
      <c r="B613" s="15">
        <v>620</v>
      </c>
      <c r="C613" s="15" t="s">
        <v>57</v>
      </c>
      <c r="D613" s="17" t="s">
        <v>9</v>
      </c>
      <c r="E613" s="17" t="s">
        <v>148</v>
      </c>
      <c r="F613" s="28" t="s">
        <v>18</v>
      </c>
      <c r="G613" s="28" t="s">
        <v>9</v>
      </c>
      <c r="H613" s="18" t="s">
        <v>16</v>
      </c>
      <c r="I613" s="18"/>
      <c r="J613" s="60">
        <f t="shared" ref="J613" si="211">SUM(J614)</f>
        <v>100000</v>
      </c>
    </row>
    <row r="614" spans="1:10" s="16" customFormat="1" ht="31.5">
      <c r="A614" s="59" t="s">
        <v>442</v>
      </c>
      <c r="B614" s="15">
        <v>620</v>
      </c>
      <c r="C614" s="15" t="s">
        <v>57</v>
      </c>
      <c r="D614" s="17" t="s">
        <v>9</v>
      </c>
      <c r="E614" s="17" t="s">
        <v>148</v>
      </c>
      <c r="F614" s="28" t="s">
        <v>18</v>
      </c>
      <c r="G614" s="28" t="s">
        <v>9</v>
      </c>
      <c r="H614" s="18" t="s">
        <v>443</v>
      </c>
      <c r="I614" s="18"/>
      <c r="J614" s="60">
        <f t="shared" ref="J614" si="212">J615</f>
        <v>100000</v>
      </c>
    </row>
    <row r="615" spans="1:10" s="16" customFormat="1" ht="47.25">
      <c r="A615" s="59" t="s">
        <v>23</v>
      </c>
      <c r="B615" s="15">
        <v>620</v>
      </c>
      <c r="C615" s="15" t="s">
        <v>57</v>
      </c>
      <c r="D615" s="17" t="s">
        <v>9</v>
      </c>
      <c r="E615" s="17" t="s">
        <v>148</v>
      </c>
      <c r="F615" s="28" t="s">
        <v>18</v>
      </c>
      <c r="G615" s="28" t="s">
        <v>9</v>
      </c>
      <c r="H615" s="18" t="s">
        <v>443</v>
      </c>
      <c r="I615" s="18" t="s">
        <v>24</v>
      </c>
      <c r="J615" s="60">
        <v>100000</v>
      </c>
    </row>
    <row r="616" spans="1:10" s="24" customFormat="1" ht="15.75">
      <c r="A616" s="64" t="s">
        <v>444</v>
      </c>
      <c r="B616" s="29" t="s">
        <v>415</v>
      </c>
      <c r="C616" s="29" t="s">
        <v>57</v>
      </c>
      <c r="D616" s="30" t="s">
        <v>41</v>
      </c>
      <c r="E616" s="30"/>
      <c r="F616" s="31"/>
      <c r="G616" s="31"/>
      <c r="H616" s="32"/>
      <c r="I616" s="32"/>
      <c r="J616" s="65">
        <f t="shared" ref="J616:J617" si="213">SUM(J617)</f>
        <v>70270</v>
      </c>
    </row>
    <row r="617" spans="1:10" s="16" customFormat="1" ht="78.75">
      <c r="A617" s="59" t="s">
        <v>242</v>
      </c>
      <c r="B617" s="15" t="s">
        <v>415</v>
      </c>
      <c r="C617" s="15" t="s">
        <v>57</v>
      </c>
      <c r="D617" s="17" t="s">
        <v>41</v>
      </c>
      <c r="E617" s="17" t="s">
        <v>148</v>
      </c>
      <c r="F617" s="28" t="s">
        <v>14</v>
      </c>
      <c r="G617" s="28" t="s">
        <v>15</v>
      </c>
      <c r="H617" s="18" t="s">
        <v>16</v>
      </c>
      <c r="I617" s="18"/>
      <c r="J617" s="60">
        <f t="shared" si="213"/>
        <v>70270</v>
      </c>
    </row>
    <row r="618" spans="1:10" s="16" customFormat="1" ht="47.25">
      <c r="A618" s="59" t="s">
        <v>441</v>
      </c>
      <c r="B618" s="15">
        <v>620</v>
      </c>
      <c r="C618" s="15" t="s">
        <v>57</v>
      </c>
      <c r="D618" s="17" t="s">
        <v>41</v>
      </c>
      <c r="E618" s="17" t="s">
        <v>148</v>
      </c>
      <c r="F618" s="28" t="s">
        <v>18</v>
      </c>
      <c r="G618" s="28" t="s">
        <v>15</v>
      </c>
      <c r="H618" s="18" t="s">
        <v>16</v>
      </c>
      <c r="I618" s="18"/>
      <c r="J618" s="60">
        <f>SUM(J619)</f>
        <v>70270</v>
      </c>
    </row>
    <row r="619" spans="1:10" s="16" customFormat="1" ht="31.5">
      <c r="A619" s="59" t="s">
        <v>445</v>
      </c>
      <c r="B619" s="15" t="s">
        <v>415</v>
      </c>
      <c r="C619" s="15" t="s">
        <v>57</v>
      </c>
      <c r="D619" s="17" t="s">
        <v>41</v>
      </c>
      <c r="E619" s="17" t="s">
        <v>148</v>
      </c>
      <c r="F619" s="28" t="s">
        <v>18</v>
      </c>
      <c r="G619" s="28" t="s">
        <v>11</v>
      </c>
      <c r="H619" s="18" t="s">
        <v>16</v>
      </c>
      <c r="I619" s="18"/>
      <c r="J619" s="60">
        <f t="shared" ref="J619:J620" si="214">J620</f>
        <v>70270</v>
      </c>
    </row>
    <row r="620" spans="1:10" s="16" customFormat="1" ht="110.25">
      <c r="A620" s="59" t="s">
        <v>446</v>
      </c>
      <c r="B620" s="15" t="s">
        <v>415</v>
      </c>
      <c r="C620" s="15" t="s">
        <v>57</v>
      </c>
      <c r="D620" s="17" t="s">
        <v>41</v>
      </c>
      <c r="E620" s="17" t="s">
        <v>148</v>
      </c>
      <c r="F620" s="28" t="s">
        <v>18</v>
      </c>
      <c r="G620" s="28" t="s">
        <v>11</v>
      </c>
      <c r="H620" s="18" t="s">
        <v>447</v>
      </c>
      <c r="I620" s="18"/>
      <c r="J620" s="60">
        <f t="shared" si="214"/>
        <v>70270</v>
      </c>
    </row>
    <row r="621" spans="1:10" s="16" customFormat="1" ht="15.75">
      <c r="A621" s="59" t="s">
        <v>25</v>
      </c>
      <c r="B621" s="15" t="s">
        <v>415</v>
      </c>
      <c r="C621" s="15" t="s">
        <v>57</v>
      </c>
      <c r="D621" s="17" t="s">
        <v>41</v>
      </c>
      <c r="E621" s="17" t="s">
        <v>148</v>
      </c>
      <c r="F621" s="28" t="s">
        <v>18</v>
      </c>
      <c r="G621" s="28" t="s">
        <v>11</v>
      </c>
      <c r="H621" s="18" t="s">
        <v>447</v>
      </c>
      <c r="I621" s="18" t="s">
        <v>26</v>
      </c>
      <c r="J621" s="60">
        <v>70270</v>
      </c>
    </row>
    <row r="622" spans="1:10" s="24" customFormat="1" ht="15.75">
      <c r="A622" s="64" t="s">
        <v>448</v>
      </c>
      <c r="B622" s="29" t="s">
        <v>415</v>
      </c>
      <c r="C622" s="29" t="s">
        <v>57</v>
      </c>
      <c r="D622" s="30" t="s">
        <v>11</v>
      </c>
      <c r="E622" s="30"/>
      <c r="F622" s="31"/>
      <c r="G622" s="31"/>
      <c r="H622" s="32"/>
      <c r="I622" s="32"/>
      <c r="J622" s="65">
        <f>SUM(J628,J623,J663)</f>
        <v>352168514</v>
      </c>
    </row>
    <row r="623" spans="1:10" s="24" customFormat="1" ht="63">
      <c r="A623" s="64" t="s">
        <v>60</v>
      </c>
      <c r="B623" s="29" t="s">
        <v>415</v>
      </c>
      <c r="C623" s="29" t="s">
        <v>57</v>
      </c>
      <c r="D623" s="30" t="s">
        <v>11</v>
      </c>
      <c r="E623" s="30" t="s">
        <v>61</v>
      </c>
      <c r="F623" s="31" t="s">
        <v>14</v>
      </c>
      <c r="G623" s="31" t="s">
        <v>15</v>
      </c>
      <c r="H623" s="32" t="s">
        <v>16</v>
      </c>
      <c r="I623" s="32"/>
      <c r="J623" s="65">
        <f t="shared" ref="J623" si="215">J624</f>
        <v>100000</v>
      </c>
    </row>
    <row r="624" spans="1:10" s="24" customFormat="1" ht="63">
      <c r="A624" s="64" t="s">
        <v>449</v>
      </c>
      <c r="B624" s="29" t="s">
        <v>415</v>
      </c>
      <c r="C624" s="29" t="s">
        <v>57</v>
      </c>
      <c r="D624" s="30" t="s">
        <v>11</v>
      </c>
      <c r="E624" s="30" t="s">
        <v>61</v>
      </c>
      <c r="F624" s="31" t="s">
        <v>31</v>
      </c>
      <c r="G624" s="31" t="s">
        <v>15</v>
      </c>
      <c r="H624" s="32" t="s">
        <v>16</v>
      </c>
      <c r="I624" s="32"/>
      <c r="J624" s="65">
        <f t="shared" ref="J624" si="216">SUM(J625)</f>
        <v>100000</v>
      </c>
    </row>
    <row r="625" spans="1:10" s="24" customFormat="1" ht="63">
      <c r="A625" s="64" t="s">
        <v>450</v>
      </c>
      <c r="B625" s="29" t="s">
        <v>415</v>
      </c>
      <c r="C625" s="29" t="s">
        <v>57</v>
      </c>
      <c r="D625" s="30" t="s">
        <v>11</v>
      </c>
      <c r="E625" s="30" t="s">
        <v>61</v>
      </c>
      <c r="F625" s="31" t="s">
        <v>31</v>
      </c>
      <c r="G625" s="31" t="s">
        <v>11</v>
      </c>
      <c r="H625" s="32" t="s">
        <v>16</v>
      </c>
      <c r="I625" s="32"/>
      <c r="J625" s="65">
        <f t="shared" ref="J625:J626" si="217">J626</f>
        <v>100000</v>
      </c>
    </row>
    <row r="626" spans="1:10" s="16" customFormat="1" ht="31.5">
      <c r="A626" s="59" t="s">
        <v>451</v>
      </c>
      <c r="B626" s="15" t="s">
        <v>415</v>
      </c>
      <c r="C626" s="15" t="s">
        <v>57</v>
      </c>
      <c r="D626" s="17" t="s">
        <v>11</v>
      </c>
      <c r="E626" s="17" t="s">
        <v>61</v>
      </c>
      <c r="F626" s="28" t="s">
        <v>31</v>
      </c>
      <c r="G626" s="28" t="s">
        <v>11</v>
      </c>
      <c r="H626" s="18" t="s">
        <v>452</v>
      </c>
      <c r="I626" s="18"/>
      <c r="J626" s="60">
        <f t="shared" si="217"/>
        <v>100000</v>
      </c>
    </row>
    <row r="627" spans="1:10" s="16" customFormat="1" ht="47.25">
      <c r="A627" s="59" t="s">
        <v>23</v>
      </c>
      <c r="B627" s="15" t="s">
        <v>415</v>
      </c>
      <c r="C627" s="15" t="s">
        <v>57</v>
      </c>
      <c r="D627" s="17" t="s">
        <v>11</v>
      </c>
      <c r="E627" s="17" t="s">
        <v>61</v>
      </c>
      <c r="F627" s="28" t="s">
        <v>31</v>
      </c>
      <c r="G627" s="28" t="s">
        <v>11</v>
      </c>
      <c r="H627" s="18" t="s">
        <v>452</v>
      </c>
      <c r="I627" s="18" t="s">
        <v>24</v>
      </c>
      <c r="J627" s="60">
        <v>100000</v>
      </c>
    </row>
    <row r="628" spans="1:10" s="24" customFormat="1" ht="78.75">
      <c r="A628" s="64" t="s">
        <v>242</v>
      </c>
      <c r="B628" s="29" t="s">
        <v>415</v>
      </c>
      <c r="C628" s="29" t="s">
        <v>57</v>
      </c>
      <c r="D628" s="30" t="s">
        <v>11</v>
      </c>
      <c r="E628" s="30" t="s">
        <v>148</v>
      </c>
      <c r="F628" s="31" t="s">
        <v>14</v>
      </c>
      <c r="G628" s="31" t="s">
        <v>15</v>
      </c>
      <c r="H628" s="32" t="s">
        <v>16</v>
      </c>
      <c r="I628" s="32"/>
      <c r="J628" s="65">
        <f>SUM(J629,J659)</f>
        <v>132473514</v>
      </c>
    </row>
    <row r="629" spans="1:10" s="24" customFormat="1" ht="47.25">
      <c r="A629" s="64" t="s">
        <v>441</v>
      </c>
      <c r="B629" s="29">
        <v>620</v>
      </c>
      <c r="C629" s="29" t="s">
        <v>57</v>
      </c>
      <c r="D629" s="30" t="s">
        <v>11</v>
      </c>
      <c r="E629" s="30" t="s">
        <v>148</v>
      </c>
      <c r="F629" s="31" t="s">
        <v>18</v>
      </c>
      <c r="G629" s="31" t="s">
        <v>15</v>
      </c>
      <c r="H629" s="32" t="s">
        <v>16</v>
      </c>
      <c r="I629" s="32"/>
      <c r="J629" s="65">
        <f t="shared" ref="J629" si="218">J630</f>
        <v>132343514</v>
      </c>
    </row>
    <row r="630" spans="1:10" s="24" customFormat="1" ht="110.25">
      <c r="A630" s="64" t="s">
        <v>150</v>
      </c>
      <c r="B630" s="29">
        <v>620</v>
      </c>
      <c r="C630" s="29" t="s">
        <v>57</v>
      </c>
      <c r="D630" s="30" t="s">
        <v>11</v>
      </c>
      <c r="E630" s="30" t="s">
        <v>148</v>
      </c>
      <c r="F630" s="31" t="s">
        <v>18</v>
      </c>
      <c r="G630" s="31" t="s">
        <v>9</v>
      </c>
      <c r="H630" s="32" t="s">
        <v>16</v>
      </c>
      <c r="I630" s="32"/>
      <c r="J630" s="65">
        <f>SUM(J631,J633,J635,J637,J639,J641,J643,J645,J651,J655,J657,J653,J647,J649)</f>
        <v>132343514</v>
      </c>
    </row>
    <row r="631" spans="1:10" s="24" customFormat="1" ht="15.75">
      <c r="A631" s="64" t="s">
        <v>453</v>
      </c>
      <c r="B631" s="29" t="s">
        <v>415</v>
      </c>
      <c r="C631" s="29" t="s">
        <v>57</v>
      </c>
      <c r="D631" s="30" t="s">
        <v>11</v>
      </c>
      <c r="E631" s="30" t="s">
        <v>148</v>
      </c>
      <c r="F631" s="31" t="s">
        <v>18</v>
      </c>
      <c r="G631" s="31" t="s">
        <v>9</v>
      </c>
      <c r="H631" s="32" t="s">
        <v>454</v>
      </c>
      <c r="I631" s="32"/>
      <c r="J631" s="65">
        <f t="shared" ref="J631" si="219">J632</f>
        <v>10688003</v>
      </c>
    </row>
    <row r="632" spans="1:10" s="24" customFormat="1" ht="47.25">
      <c r="A632" s="64" t="s">
        <v>23</v>
      </c>
      <c r="B632" s="29" t="s">
        <v>415</v>
      </c>
      <c r="C632" s="29" t="s">
        <v>57</v>
      </c>
      <c r="D632" s="30" t="s">
        <v>11</v>
      </c>
      <c r="E632" s="30" t="s">
        <v>148</v>
      </c>
      <c r="F632" s="31" t="s">
        <v>18</v>
      </c>
      <c r="G632" s="31" t="s">
        <v>9</v>
      </c>
      <c r="H632" s="32" t="s">
        <v>454</v>
      </c>
      <c r="I632" s="32" t="s">
        <v>24</v>
      </c>
      <c r="J632" s="65">
        <v>10688003</v>
      </c>
    </row>
    <row r="633" spans="1:10" s="24" customFormat="1" ht="15.75">
      <c r="A633" s="64" t="s">
        <v>455</v>
      </c>
      <c r="B633" s="29" t="s">
        <v>415</v>
      </c>
      <c r="C633" s="29" t="s">
        <v>57</v>
      </c>
      <c r="D633" s="30" t="s">
        <v>11</v>
      </c>
      <c r="E633" s="30" t="s">
        <v>148</v>
      </c>
      <c r="F633" s="31" t="s">
        <v>18</v>
      </c>
      <c r="G633" s="31" t="s">
        <v>9</v>
      </c>
      <c r="H633" s="32" t="s">
        <v>456</v>
      </c>
      <c r="I633" s="32"/>
      <c r="J633" s="65">
        <f t="shared" ref="J633" si="220">J634</f>
        <v>4150000</v>
      </c>
    </row>
    <row r="634" spans="1:10" s="24" customFormat="1" ht="47.25">
      <c r="A634" s="64" t="s">
        <v>23</v>
      </c>
      <c r="B634" s="29" t="s">
        <v>415</v>
      </c>
      <c r="C634" s="29" t="s">
        <v>57</v>
      </c>
      <c r="D634" s="30" t="s">
        <v>11</v>
      </c>
      <c r="E634" s="30" t="s">
        <v>148</v>
      </c>
      <c r="F634" s="31" t="s">
        <v>18</v>
      </c>
      <c r="G634" s="31" t="s">
        <v>9</v>
      </c>
      <c r="H634" s="32" t="s">
        <v>456</v>
      </c>
      <c r="I634" s="32" t="s">
        <v>24</v>
      </c>
      <c r="J634" s="65">
        <v>4150000</v>
      </c>
    </row>
    <row r="635" spans="1:10" s="24" customFormat="1" ht="31.5">
      <c r="A635" s="64" t="s">
        <v>439</v>
      </c>
      <c r="B635" s="29" t="s">
        <v>415</v>
      </c>
      <c r="C635" s="29" t="s">
        <v>57</v>
      </c>
      <c r="D635" s="30" t="s">
        <v>11</v>
      </c>
      <c r="E635" s="30" t="s">
        <v>148</v>
      </c>
      <c r="F635" s="31" t="s">
        <v>18</v>
      </c>
      <c r="G635" s="31" t="s">
        <v>9</v>
      </c>
      <c r="H635" s="32" t="s">
        <v>440</v>
      </c>
      <c r="I635" s="32"/>
      <c r="J635" s="65">
        <f t="shared" ref="J635" si="221">J636</f>
        <v>4630680</v>
      </c>
    </row>
    <row r="636" spans="1:10" s="24" customFormat="1" ht="47.25">
      <c r="A636" s="64" t="s">
        <v>23</v>
      </c>
      <c r="B636" s="29" t="s">
        <v>415</v>
      </c>
      <c r="C636" s="29" t="s">
        <v>57</v>
      </c>
      <c r="D636" s="30" t="s">
        <v>11</v>
      </c>
      <c r="E636" s="30" t="s">
        <v>148</v>
      </c>
      <c r="F636" s="31" t="s">
        <v>18</v>
      </c>
      <c r="G636" s="31" t="s">
        <v>9</v>
      </c>
      <c r="H636" s="32" t="s">
        <v>440</v>
      </c>
      <c r="I636" s="32" t="s">
        <v>24</v>
      </c>
      <c r="J636" s="65">
        <v>4630680</v>
      </c>
    </row>
    <row r="637" spans="1:10" s="16" customFormat="1" ht="31.5">
      <c r="A637" s="59" t="s">
        <v>457</v>
      </c>
      <c r="B637" s="15" t="s">
        <v>415</v>
      </c>
      <c r="C637" s="15" t="s">
        <v>57</v>
      </c>
      <c r="D637" s="17" t="s">
        <v>11</v>
      </c>
      <c r="E637" s="17" t="s">
        <v>148</v>
      </c>
      <c r="F637" s="28" t="s">
        <v>18</v>
      </c>
      <c r="G637" s="28" t="s">
        <v>9</v>
      </c>
      <c r="H637" s="18" t="s">
        <v>458</v>
      </c>
      <c r="I637" s="18"/>
      <c r="J637" s="60">
        <f t="shared" ref="J637" si="222">J638</f>
        <v>300000</v>
      </c>
    </row>
    <row r="638" spans="1:10" s="16" customFormat="1" ht="47.25">
      <c r="A638" s="59" t="s">
        <v>23</v>
      </c>
      <c r="B638" s="15" t="s">
        <v>415</v>
      </c>
      <c r="C638" s="15" t="s">
        <v>57</v>
      </c>
      <c r="D638" s="17" t="s">
        <v>11</v>
      </c>
      <c r="E638" s="17" t="s">
        <v>148</v>
      </c>
      <c r="F638" s="28" t="s">
        <v>18</v>
      </c>
      <c r="G638" s="28" t="s">
        <v>9</v>
      </c>
      <c r="H638" s="18" t="s">
        <v>458</v>
      </c>
      <c r="I638" s="18" t="s">
        <v>24</v>
      </c>
      <c r="J638" s="60">
        <v>300000</v>
      </c>
    </row>
    <row r="639" spans="1:10" s="16" customFormat="1" ht="31.5">
      <c r="A639" s="59" t="s">
        <v>459</v>
      </c>
      <c r="B639" s="15" t="s">
        <v>415</v>
      </c>
      <c r="C639" s="15" t="s">
        <v>57</v>
      </c>
      <c r="D639" s="17" t="s">
        <v>11</v>
      </c>
      <c r="E639" s="17" t="s">
        <v>148</v>
      </c>
      <c r="F639" s="28" t="s">
        <v>18</v>
      </c>
      <c r="G639" s="28" t="s">
        <v>9</v>
      </c>
      <c r="H639" s="18" t="s">
        <v>460</v>
      </c>
      <c r="I639" s="18"/>
      <c r="J639" s="60">
        <f t="shared" ref="J639" si="223">J640</f>
        <v>500000</v>
      </c>
    </row>
    <row r="640" spans="1:10" s="16" customFormat="1" ht="47.25">
      <c r="A640" s="59" t="s">
        <v>23</v>
      </c>
      <c r="B640" s="15" t="s">
        <v>415</v>
      </c>
      <c r="C640" s="15" t="s">
        <v>57</v>
      </c>
      <c r="D640" s="17" t="s">
        <v>11</v>
      </c>
      <c r="E640" s="17" t="s">
        <v>148</v>
      </c>
      <c r="F640" s="28" t="s">
        <v>18</v>
      </c>
      <c r="G640" s="28" t="s">
        <v>9</v>
      </c>
      <c r="H640" s="18" t="s">
        <v>460</v>
      </c>
      <c r="I640" s="18" t="s">
        <v>24</v>
      </c>
      <c r="J640" s="60">
        <v>500000</v>
      </c>
    </row>
    <row r="641" spans="1:10" s="16" customFormat="1" ht="15.75">
      <c r="A641" s="59" t="s">
        <v>461</v>
      </c>
      <c r="B641" s="15" t="s">
        <v>415</v>
      </c>
      <c r="C641" s="15" t="s">
        <v>57</v>
      </c>
      <c r="D641" s="17" t="s">
        <v>11</v>
      </c>
      <c r="E641" s="17" t="s">
        <v>148</v>
      </c>
      <c r="F641" s="28" t="s">
        <v>18</v>
      </c>
      <c r="G641" s="28" t="s">
        <v>9</v>
      </c>
      <c r="H641" s="18" t="s">
        <v>462</v>
      </c>
      <c r="I641" s="18"/>
      <c r="J641" s="60">
        <f t="shared" ref="J641" si="224">J642</f>
        <v>3170829</v>
      </c>
    </row>
    <row r="642" spans="1:10" s="16" customFormat="1" ht="47.25">
      <c r="A642" s="59" t="s">
        <v>23</v>
      </c>
      <c r="B642" s="15" t="s">
        <v>415</v>
      </c>
      <c r="C642" s="15" t="s">
        <v>57</v>
      </c>
      <c r="D642" s="17" t="s">
        <v>11</v>
      </c>
      <c r="E642" s="17" t="s">
        <v>148</v>
      </c>
      <c r="F642" s="28" t="s">
        <v>18</v>
      </c>
      <c r="G642" s="28" t="s">
        <v>9</v>
      </c>
      <c r="H642" s="18" t="s">
        <v>462</v>
      </c>
      <c r="I642" s="18" t="s">
        <v>24</v>
      </c>
      <c r="J642" s="60">
        <v>3170829</v>
      </c>
    </row>
    <row r="643" spans="1:10" s="16" customFormat="1" ht="31.5">
      <c r="A643" s="59" t="s">
        <v>463</v>
      </c>
      <c r="B643" s="15" t="s">
        <v>415</v>
      </c>
      <c r="C643" s="15" t="s">
        <v>57</v>
      </c>
      <c r="D643" s="17" t="s">
        <v>11</v>
      </c>
      <c r="E643" s="17" t="s">
        <v>148</v>
      </c>
      <c r="F643" s="28" t="s">
        <v>18</v>
      </c>
      <c r="G643" s="28" t="s">
        <v>9</v>
      </c>
      <c r="H643" s="18" t="s">
        <v>464</v>
      </c>
      <c r="I643" s="18"/>
      <c r="J643" s="60">
        <f t="shared" ref="J643" si="225">J644</f>
        <v>203000</v>
      </c>
    </row>
    <row r="644" spans="1:10" s="16" customFormat="1" ht="47.25">
      <c r="A644" s="59" t="s">
        <v>23</v>
      </c>
      <c r="B644" s="15" t="s">
        <v>415</v>
      </c>
      <c r="C644" s="15" t="s">
        <v>57</v>
      </c>
      <c r="D644" s="17" t="s">
        <v>11</v>
      </c>
      <c r="E644" s="17" t="s">
        <v>148</v>
      </c>
      <c r="F644" s="28" t="s">
        <v>18</v>
      </c>
      <c r="G644" s="28" t="s">
        <v>9</v>
      </c>
      <c r="H644" s="18" t="s">
        <v>464</v>
      </c>
      <c r="I644" s="18" t="s">
        <v>24</v>
      </c>
      <c r="J644" s="60">
        <v>203000</v>
      </c>
    </row>
    <row r="645" spans="1:10" s="16" customFormat="1" ht="31.5">
      <c r="A645" s="59" t="s">
        <v>465</v>
      </c>
      <c r="B645" s="15" t="s">
        <v>415</v>
      </c>
      <c r="C645" s="15" t="s">
        <v>57</v>
      </c>
      <c r="D645" s="17" t="s">
        <v>11</v>
      </c>
      <c r="E645" s="17" t="s">
        <v>148</v>
      </c>
      <c r="F645" s="28" t="s">
        <v>18</v>
      </c>
      <c r="G645" s="28" t="s">
        <v>9</v>
      </c>
      <c r="H645" s="18" t="s">
        <v>466</v>
      </c>
      <c r="I645" s="18"/>
      <c r="J645" s="60">
        <f t="shared" ref="J645" si="226">J646</f>
        <v>100000</v>
      </c>
    </row>
    <row r="646" spans="1:10" s="16" customFormat="1" ht="47.25">
      <c r="A646" s="59" t="s">
        <v>23</v>
      </c>
      <c r="B646" s="15" t="s">
        <v>415</v>
      </c>
      <c r="C646" s="15" t="s">
        <v>57</v>
      </c>
      <c r="D646" s="17" t="s">
        <v>11</v>
      </c>
      <c r="E646" s="17" t="s">
        <v>148</v>
      </c>
      <c r="F646" s="28" t="s">
        <v>18</v>
      </c>
      <c r="G646" s="28" t="s">
        <v>9</v>
      </c>
      <c r="H646" s="18" t="s">
        <v>466</v>
      </c>
      <c r="I646" s="18" t="s">
        <v>24</v>
      </c>
      <c r="J646" s="60">
        <v>100000</v>
      </c>
    </row>
    <row r="647" spans="1:10" s="16" customFormat="1" ht="47.25">
      <c r="A647" s="59" t="s">
        <v>467</v>
      </c>
      <c r="B647" s="15" t="s">
        <v>415</v>
      </c>
      <c r="C647" s="15" t="s">
        <v>57</v>
      </c>
      <c r="D647" s="17" t="s">
        <v>11</v>
      </c>
      <c r="E647" s="17" t="s">
        <v>148</v>
      </c>
      <c r="F647" s="28" t="s">
        <v>18</v>
      </c>
      <c r="G647" s="28" t="s">
        <v>9</v>
      </c>
      <c r="H647" s="18" t="s">
        <v>468</v>
      </c>
      <c r="I647" s="18"/>
      <c r="J647" s="60">
        <f>J648</f>
        <v>35000000</v>
      </c>
    </row>
    <row r="648" spans="1:10" s="16" customFormat="1" ht="47.25">
      <c r="A648" s="59" t="s">
        <v>23</v>
      </c>
      <c r="B648" s="15" t="s">
        <v>415</v>
      </c>
      <c r="C648" s="15" t="s">
        <v>57</v>
      </c>
      <c r="D648" s="17" t="s">
        <v>11</v>
      </c>
      <c r="E648" s="17" t="s">
        <v>148</v>
      </c>
      <c r="F648" s="28" t="s">
        <v>18</v>
      </c>
      <c r="G648" s="28" t="s">
        <v>9</v>
      </c>
      <c r="H648" s="18" t="s">
        <v>468</v>
      </c>
      <c r="I648" s="18" t="s">
        <v>24</v>
      </c>
      <c r="J648" s="60">
        <v>35000000</v>
      </c>
    </row>
    <row r="649" spans="1:10" s="16" customFormat="1" ht="31.5">
      <c r="A649" s="59" t="s">
        <v>469</v>
      </c>
      <c r="B649" s="15" t="s">
        <v>415</v>
      </c>
      <c r="C649" s="15" t="s">
        <v>57</v>
      </c>
      <c r="D649" s="17" t="s">
        <v>11</v>
      </c>
      <c r="E649" s="17" t="s">
        <v>148</v>
      </c>
      <c r="F649" s="28" t="s">
        <v>18</v>
      </c>
      <c r="G649" s="28" t="s">
        <v>9</v>
      </c>
      <c r="H649" s="18" t="s">
        <v>470</v>
      </c>
      <c r="I649" s="18"/>
      <c r="J649" s="60">
        <f>J650</f>
        <v>14191831</v>
      </c>
    </row>
    <row r="650" spans="1:10" s="16" customFormat="1" ht="47.25">
      <c r="A650" s="59" t="s">
        <v>23</v>
      </c>
      <c r="B650" s="15" t="s">
        <v>415</v>
      </c>
      <c r="C650" s="15" t="s">
        <v>57</v>
      </c>
      <c r="D650" s="17" t="s">
        <v>11</v>
      </c>
      <c r="E650" s="17" t="s">
        <v>148</v>
      </c>
      <c r="F650" s="28" t="s">
        <v>18</v>
      </c>
      <c r="G650" s="28" t="s">
        <v>9</v>
      </c>
      <c r="H650" s="18" t="s">
        <v>470</v>
      </c>
      <c r="I650" s="18" t="s">
        <v>24</v>
      </c>
      <c r="J650" s="60">
        <v>14191831</v>
      </c>
    </row>
    <row r="651" spans="1:10" s="16" customFormat="1" ht="78.75">
      <c r="A651" s="59" t="s">
        <v>471</v>
      </c>
      <c r="B651" s="15" t="s">
        <v>415</v>
      </c>
      <c r="C651" s="15" t="s">
        <v>57</v>
      </c>
      <c r="D651" s="17" t="s">
        <v>11</v>
      </c>
      <c r="E651" s="17" t="s">
        <v>148</v>
      </c>
      <c r="F651" s="28" t="s">
        <v>18</v>
      </c>
      <c r="G651" s="28" t="s">
        <v>9</v>
      </c>
      <c r="H651" s="18" t="s">
        <v>472</v>
      </c>
      <c r="I651" s="18"/>
      <c r="J651" s="60">
        <f t="shared" ref="J651" si="227">J652</f>
        <v>45000000</v>
      </c>
    </row>
    <row r="652" spans="1:10" s="16" customFormat="1" ht="47.25">
      <c r="A652" s="59" t="s">
        <v>23</v>
      </c>
      <c r="B652" s="15" t="s">
        <v>415</v>
      </c>
      <c r="C652" s="15" t="s">
        <v>57</v>
      </c>
      <c r="D652" s="17" t="s">
        <v>11</v>
      </c>
      <c r="E652" s="17" t="s">
        <v>148</v>
      </c>
      <c r="F652" s="28" t="s">
        <v>18</v>
      </c>
      <c r="G652" s="28" t="s">
        <v>9</v>
      </c>
      <c r="H652" s="18" t="s">
        <v>472</v>
      </c>
      <c r="I652" s="18" t="s">
        <v>24</v>
      </c>
      <c r="J652" s="60">
        <v>45000000</v>
      </c>
    </row>
    <row r="653" spans="1:10" s="16" customFormat="1" ht="63">
      <c r="A653" s="59" t="s">
        <v>473</v>
      </c>
      <c r="B653" s="15" t="s">
        <v>415</v>
      </c>
      <c r="C653" s="15" t="s">
        <v>57</v>
      </c>
      <c r="D653" s="17" t="s">
        <v>11</v>
      </c>
      <c r="E653" s="17" t="s">
        <v>148</v>
      </c>
      <c r="F653" s="28" t="s">
        <v>18</v>
      </c>
      <c r="G653" s="28" t="s">
        <v>9</v>
      </c>
      <c r="H653" s="18" t="s">
        <v>474</v>
      </c>
      <c r="I653" s="18"/>
      <c r="J653" s="60">
        <f t="shared" ref="J653" si="228">J654</f>
        <v>1240750</v>
      </c>
    </row>
    <row r="654" spans="1:10" s="16" customFormat="1" ht="47.25">
      <c r="A654" s="59" t="s">
        <v>23</v>
      </c>
      <c r="B654" s="15" t="s">
        <v>415</v>
      </c>
      <c r="C654" s="15" t="s">
        <v>57</v>
      </c>
      <c r="D654" s="17" t="s">
        <v>11</v>
      </c>
      <c r="E654" s="17" t="s">
        <v>148</v>
      </c>
      <c r="F654" s="28" t="s">
        <v>18</v>
      </c>
      <c r="G654" s="28" t="s">
        <v>9</v>
      </c>
      <c r="H654" s="18" t="s">
        <v>474</v>
      </c>
      <c r="I654" s="18" t="s">
        <v>24</v>
      </c>
      <c r="J654" s="60">
        <v>1240750</v>
      </c>
    </row>
    <row r="655" spans="1:10" s="16" customFormat="1" ht="47.25">
      <c r="A655" s="59" t="s">
        <v>475</v>
      </c>
      <c r="B655" s="15" t="s">
        <v>415</v>
      </c>
      <c r="C655" s="15" t="s">
        <v>57</v>
      </c>
      <c r="D655" s="17" t="s">
        <v>11</v>
      </c>
      <c r="E655" s="17" t="s">
        <v>148</v>
      </c>
      <c r="F655" s="28" t="s">
        <v>18</v>
      </c>
      <c r="G655" s="28" t="s">
        <v>9</v>
      </c>
      <c r="H655" s="18" t="s">
        <v>476</v>
      </c>
      <c r="I655" s="18"/>
      <c r="J655" s="60">
        <f t="shared" ref="J655" si="229">J656</f>
        <v>10800000</v>
      </c>
    </row>
    <row r="656" spans="1:10" s="16" customFormat="1" ht="47.25">
      <c r="A656" s="59" t="s">
        <v>23</v>
      </c>
      <c r="B656" s="15" t="s">
        <v>415</v>
      </c>
      <c r="C656" s="15" t="s">
        <v>57</v>
      </c>
      <c r="D656" s="17" t="s">
        <v>11</v>
      </c>
      <c r="E656" s="17" t="s">
        <v>148</v>
      </c>
      <c r="F656" s="28" t="s">
        <v>18</v>
      </c>
      <c r="G656" s="28" t="s">
        <v>9</v>
      </c>
      <c r="H656" s="18" t="s">
        <v>476</v>
      </c>
      <c r="I656" s="18" t="s">
        <v>24</v>
      </c>
      <c r="J656" s="60">
        <f>2800000+8000000</f>
        <v>10800000</v>
      </c>
    </row>
    <row r="657" spans="1:10" s="16" customFormat="1" ht="78.75">
      <c r="A657" s="59" t="s">
        <v>477</v>
      </c>
      <c r="B657" s="15" t="s">
        <v>415</v>
      </c>
      <c r="C657" s="15" t="s">
        <v>57</v>
      </c>
      <c r="D657" s="17" t="s">
        <v>11</v>
      </c>
      <c r="E657" s="17" t="s">
        <v>148</v>
      </c>
      <c r="F657" s="28" t="s">
        <v>18</v>
      </c>
      <c r="G657" s="28" t="s">
        <v>9</v>
      </c>
      <c r="H657" s="18" t="s">
        <v>478</v>
      </c>
      <c r="I657" s="18"/>
      <c r="J657" s="60">
        <f t="shared" ref="J657" si="230">J658</f>
        <v>2368421</v>
      </c>
    </row>
    <row r="658" spans="1:10" s="16" customFormat="1" ht="47.25">
      <c r="A658" s="59" t="s">
        <v>23</v>
      </c>
      <c r="B658" s="15" t="s">
        <v>415</v>
      </c>
      <c r="C658" s="15" t="s">
        <v>57</v>
      </c>
      <c r="D658" s="17" t="s">
        <v>11</v>
      </c>
      <c r="E658" s="17" t="s">
        <v>148</v>
      </c>
      <c r="F658" s="28" t="s">
        <v>18</v>
      </c>
      <c r="G658" s="28" t="s">
        <v>9</v>
      </c>
      <c r="H658" s="18" t="s">
        <v>478</v>
      </c>
      <c r="I658" s="18" t="s">
        <v>24</v>
      </c>
      <c r="J658" s="60">
        <v>2368421</v>
      </c>
    </row>
    <row r="659" spans="1:10" s="24" customFormat="1" ht="63">
      <c r="A659" s="64" t="s">
        <v>243</v>
      </c>
      <c r="B659" s="29" t="s">
        <v>415</v>
      </c>
      <c r="C659" s="29" t="s">
        <v>57</v>
      </c>
      <c r="D659" s="30" t="s">
        <v>11</v>
      </c>
      <c r="E659" s="30" t="s">
        <v>148</v>
      </c>
      <c r="F659" s="31" t="s">
        <v>3</v>
      </c>
      <c r="G659" s="31" t="s">
        <v>15</v>
      </c>
      <c r="H659" s="32" t="s">
        <v>16</v>
      </c>
      <c r="I659" s="32"/>
      <c r="J659" s="65">
        <f t="shared" ref="J659:J661" si="231">J660</f>
        <v>130000</v>
      </c>
    </row>
    <row r="660" spans="1:10" s="24" customFormat="1" ht="15.75">
      <c r="A660" s="64" t="s">
        <v>479</v>
      </c>
      <c r="B660" s="29" t="s">
        <v>415</v>
      </c>
      <c r="C660" s="29" t="s">
        <v>57</v>
      </c>
      <c r="D660" s="30" t="s">
        <v>11</v>
      </c>
      <c r="E660" s="30" t="s">
        <v>148</v>
      </c>
      <c r="F660" s="31" t="s">
        <v>3</v>
      </c>
      <c r="G660" s="31" t="s">
        <v>9</v>
      </c>
      <c r="H660" s="32" t="s">
        <v>16</v>
      </c>
      <c r="I660" s="32"/>
      <c r="J660" s="65">
        <f t="shared" si="231"/>
        <v>130000</v>
      </c>
    </row>
    <row r="661" spans="1:10" s="16" customFormat="1" ht="31.5">
      <c r="A661" s="59" t="s">
        <v>480</v>
      </c>
      <c r="B661" s="15" t="s">
        <v>415</v>
      </c>
      <c r="C661" s="15" t="s">
        <v>57</v>
      </c>
      <c r="D661" s="17" t="s">
        <v>11</v>
      </c>
      <c r="E661" s="17" t="s">
        <v>148</v>
      </c>
      <c r="F661" s="28" t="s">
        <v>3</v>
      </c>
      <c r="G661" s="28" t="s">
        <v>9</v>
      </c>
      <c r="H661" s="18" t="s">
        <v>481</v>
      </c>
      <c r="I661" s="18"/>
      <c r="J661" s="60">
        <f t="shared" si="231"/>
        <v>130000</v>
      </c>
    </row>
    <row r="662" spans="1:10" s="16" customFormat="1" ht="47.25">
      <c r="A662" s="59" t="s">
        <v>23</v>
      </c>
      <c r="B662" s="15" t="s">
        <v>415</v>
      </c>
      <c r="C662" s="15" t="s">
        <v>57</v>
      </c>
      <c r="D662" s="17" t="s">
        <v>11</v>
      </c>
      <c r="E662" s="17" t="s">
        <v>148</v>
      </c>
      <c r="F662" s="28" t="s">
        <v>3</v>
      </c>
      <c r="G662" s="28" t="s">
        <v>9</v>
      </c>
      <c r="H662" s="18" t="s">
        <v>481</v>
      </c>
      <c r="I662" s="18" t="s">
        <v>24</v>
      </c>
      <c r="J662" s="60">
        <v>130000</v>
      </c>
    </row>
    <row r="663" spans="1:10" s="24" customFormat="1" ht="63">
      <c r="A663" s="64" t="s">
        <v>482</v>
      </c>
      <c r="B663" s="29" t="s">
        <v>415</v>
      </c>
      <c r="C663" s="29" t="s">
        <v>57</v>
      </c>
      <c r="D663" s="30" t="s">
        <v>11</v>
      </c>
      <c r="E663" s="30" t="s">
        <v>33</v>
      </c>
      <c r="F663" s="31" t="s">
        <v>14</v>
      </c>
      <c r="G663" s="31" t="s">
        <v>15</v>
      </c>
      <c r="H663" s="32" t="s">
        <v>16</v>
      </c>
      <c r="I663" s="32"/>
      <c r="J663" s="65">
        <f>SUM(J664,J668,J672)</f>
        <v>219595000</v>
      </c>
    </row>
    <row r="664" spans="1:10" s="24" customFormat="1" ht="63">
      <c r="A664" s="64" t="s">
        <v>483</v>
      </c>
      <c r="B664" s="29" t="s">
        <v>415</v>
      </c>
      <c r="C664" s="29" t="s">
        <v>57</v>
      </c>
      <c r="D664" s="30" t="s">
        <v>11</v>
      </c>
      <c r="E664" s="30" t="s">
        <v>33</v>
      </c>
      <c r="F664" s="31" t="s">
        <v>18</v>
      </c>
      <c r="G664" s="31" t="s">
        <v>15</v>
      </c>
      <c r="H664" s="32" t="s">
        <v>16</v>
      </c>
      <c r="I664" s="32"/>
      <c r="J664" s="65">
        <f>SUM(J665)</f>
        <v>160000000</v>
      </c>
    </row>
    <row r="665" spans="1:10" s="24" customFormat="1" ht="31.5">
      <c r="A665" s="64" t="s">
        <v>484</v>
      </c>
      <c r="B665" s="29" t="s">
        <v>415</v>
      </c>
      <c r="C665" s="29" t="s">
        <v>57</v>
      </c>
      <c r="D665" s="30" t="s">
        <v>11</v>
      </c>
      <c r="E665" s="30" t="s">
        <v>33</v>
      </c>
      <c r="F665" s="31" t="s">
        <v>18</v>
      </c>
      <c r="G665" s="31" t="s">
        <v>485</v>
      </c>
      <c r="H665" s="32" t="s">
        <v>16</v>
      </c>
      <c r="I665" s="32"/>
      <c r="J665" s="65">
        <f t="shared" ref="J665:J666" si="232">J666</f>
        <v>160000000</v>
      </c>
    </row>
    <row r="666" spans="1:10" s="16" customFormat="1" ht="31.5">
      <c r="A666" s="59" t="s">
        <v>486</v>
      </c>
      <c r="B666" s="15" t="s">
        <v>415</v>
      </c>
      <c r="C666" s="15" t="s">
        <v>57</v>
      </c>
      <c r="D666" s="17" t="s">
        <v>11</v>
      </c>
      <c r="E666" s="17" t="s">
        <v>33</v>
      </c>
      <c r="F666" s="28" t="s">
        <v>18</v>
      </c>
      <c r="G666" s="28" t="s">
        <v>485</v>
      </c>
      <c r="H666" s="18" t="s">
        <v>487</v>
      </c>
      <c r="I666" s="18"/>
      <c r="J666" s="60">
        <f t="shared" si="232"/>
        <v>160000000</v>
      </c>
    </row>
    <row r="667" spans="1:10" s="16" customFormat="1" ht="47.25">
      <c r="A667" s="59" t="s">
        <v>23</v>
      </c>
      <c r="B667" s="15" t="s">
        <v>415</v>
      </c>
      <c r="C667" s="15" t="s">
        <v>57</v>
      </c>
      <c r="D667" s="17" t="s">
        <v>11</v>
      </c>
      <c r="E667" s="17" t="s">
        <v>33</v>
      </c>
      <c r="F667" s="28" t="s">
        <v>18</v>
      </c>
      <c r="G667" s="28" t="s">
        <v>485</v>
      </c>
      <c r="H667" s="18" t="s">
        <v>487</v>
      </c>
      <c r="I667" s="18" t="s">
        <v>24</v>
      </c>
      <c r="J667" s="60">
        <f>8000000+152000000</f>
        <v>160000000</v>
      </c>
    </row>
    <row r="668" spans="1:10" s="16" customFormat="1" ht="47.25">
      <c r="A668" s="59" t="s">
        <v>488</v>
      </c>
      <c r="B668" s="15" t="s">
        <v>415</v>
      </c>
      <c r="C668" s="15" t="s">
        <v>57</v>
      </c>
      <c r="D668" s="17" t="s">
        <v>11</v>
      </c>
      <c r="E668" s="17" t="s">
        <v>33</v>
      </c>
      <c r="F668" s="28" t="s">
        <v>3</v>
      </c>
      <c r="G668" s="28" t="s">
        <v>15</v>
      </c>
      <c r="H668" s="18" t="s">
        <v>16</v>
      </c>
      <c r="I668" s="18"/>
      <c r="J668" s="60">
        <f t="shared" ref="J668" si="233">J669</f>
        <v>43595000</v>
      </c>
    </row>
    <row r="669" spans="1:10" s="16" customFormat="1" ht="63">
      <c r="A669" s="59" t="s">
        <v>489</v>
      </c>
      <c r="B669" s="15" t="s">
        <v>415</v>
      </c>
      <c r="C669" s="15" t="s">
        <v>57</v>
      </c>
      <c r="D669" s="17" t="s">
        <v>11</v>
      </c>
      <c r="E669" s="17" t="s">
        <v>33</v>
      </c>
      <c r="F669" s="28" t="s">
        <v>3</v>
      </c>
      <c r="G669" s="28" t="s">
        <v>9</v>
      </c>
      <c r="H669" s="18" t="s">
        <v>16</v>
      </c>
      <c r="I669" s="18"/>
      <c r="J669" s="60">
        <f>J670</f>
        <v>43595000</v>
      </c>
    </row>
    <row r="670" spans="1:10" s="16" customFormat="1" ht="15.75">
      <c r="A670" s="59" t="s">
        <v>490</v>
      </c>
      <c r="B670" s="15" t="s">
        <v>415</v>
      </c>
      <c r="C670" s="15" t="s">
        <v>57</v>
      </c>
      <c r="D670" s="17" t="s">
        <v>11</v>
      </c>
      <c r="E670" s="17" t="s">
        <v>33</v>
      </c>
      <c r="F670" s="28" t="s">
        <v>3</v>
      </c>
      <c r="G670" s="28" t="s">
        <v>9</v>
      </c>
      <c r="H670" s="18" t="s">
        <v>491</v>
      </c>
      <c r="I670" s="18"/>
      <c r="J670" s="60">
        <f t="shared" ref="J670" si="234">J671</f>
        <v>43595000</v>
      </c>
    </row>
    <row r="671" spans="1:10" s="16" customFormat="1" ht="47.25">
      <c r="A671" s="59" t="s">
        <v>23</v>
      </c>
      <c r="B671" s="15" t="s">
        <v>415</v>
      </c>
      <c r="C671" s="15" t="s">
        <v>57</v>
      </c>
      <c r="D671" s="17" t="s">
        <v>11</v>
      </c>
      <c r="E671" s="17" t="s">
        <v>33</v>
      </c>
      <c r="F671" s="28" t="s">
        <v>3</v>
      </c>
      <c r="G671" s="28" t="s">
        <v>9</v>
      </c>
      <c r="H671" s="18" t="s">
        <v>491</v>
      </c>
      <c r="I671" s="18" t="s">
        <v>24</v>
      </c>
      <c r="J671" s="60">
        <v>43595000</v>
      </c>
    </row>
    <row r="672" spans="1:10" s="24" customFormat="1" ht="47.25">
      <c r="A672" s="64" t="s">
        <v>492</v>
      </c>
      <c r="B672" s="29" t="s">
        <v>415</v>
      </c>
      <c r="C672" s="29" t="s">
        <v>57</v>
      </c>
      <c r="D672" s="30" t="s">
        <v>11</v>
      </c>
      <c r="E672" s="30" t="s">
        <v>33</v>
      </c>
      <c r="F672" s="31" t="s">
        <v>31</v>
      </c>
      <c r="G672" s="31" t="s">
        <v>15</v>
      </c>
      <c r="H672" s="32" t="s">
        <v>16</v>
      </c>
      <c r="I672" s="32"/>
      <c r="J672" s="65">
        <f>J673</f>
        <v>16000000</v>
      </c>
    </row>
    <row r="673" spans="1:10" s="24" customFormat="1" ht="47.25">
      <c r="A673" s="64" t="s">
        <v>493</v>
      </c>
      <c r="B673" s="29" t="s">
        <v>415</v>
      </c>
      <c r="C673" s="29" t="s">
        <v>57</v>
      </c>
      <c r="D673" s="30" t="s">
        <v>11</v>
      </c>
      <c r="E673" s="30" t="s">
        <v>33</v>
      </c>
      <c r="F673" s="31" t="s">
        <v>31</v>
      </c>
      <c r="G673" s="31" t="s">
        <v>9</v>
      </c>
      <c r="H673" s="32" t="s">
        <v>16</v>
      </c>
      <c r="I673" s="32"/>
      <c r="J673" s="65">
        <f t="shared" ref="J673" si="235">SUM(J674,J676)</f>
        <v>16000000</v>
      </c>
    </row>
    <row r="674" spans="1:10" s="16" customFormat="1" ht="47.25">
      <c r="A674" s="59" t="s">
        <v>494</v>
      </c>
      <c r="B674" s="15" t="s">
        <v>415</v>
      </c>
      <c r="C674" s="15" t="s">
        <v>57</v>
      </c>
      <c r="D674" s="17" t="s">
        <v>11</v>
      </c>
      <c r="E674" s="17" t="s">
        <v>33</v>
      </c>
      <c r="F674" s="28" t="s">
        <v>31</v>
      </c>
      <c r="G674" s="28" t="s">
        <v>9</v>
      </c>
      <c r="H674" s="18" t="s">
        <v>495</v>
      </c>
      <c r="I674" s="18"/>
      <c r="J674" s="60">
        <f t="shared" ref="J674" si="236">J675</f>
        <v>15200000</v>
      </c>
    </row>
    <row r="675" spans="1:10" s="16" customFormat="1" ht="47.25">
      <c r="A675" s="59" t="s">
        <v>23</v>
      </c>
      <c r="B675" s="15" t="s">
        <v>415</v>
      </c>
      <c r="C675" s="15" t="s">
        <v>57</v>
      </c>
      <c r="D675" s="17" t="s">
        <v>11</v>
      </c>
      <c r="E675" s="17" t="s">
        <v>33</v>
      </c>
      <c r="F675" s="28" t="s">
        <v>31</v>
      </c>
      <c r="G675" s="28" t="s">
        <v>9</v>
      </c>
      <c r="H675" s="18" t="s">
        <v>495</v>
      </c>
      <c r="I675" s="18" t="s">
        <v>24</v>
      </c>
      <c r="J675" s="60">
        <v>15200000</v>
      </c>
    </row>
    <row r="676" spans="1:10" s="16" customFormat="1" ht="47.25">
      <c r="A676" s="59" t="s">
        <v>496</v>
      </c>
      <c r="B676" s="15" t="s">
        <v>415</v>
      </c>
      <c r="C676" s="15" t="s">
        <v>57</v>
      </c>
      <c r="D676" s="17" t="s">
        <v>11</v>
      </c>
      <c r="E676" s="17" t="s">
        <v>33</v>
      </c>
      <c r="F676" s="28" t="s">
        <v>31</v>
      </c>
      <c r="G676" s="28" t="s">
        <v>9</v>
      </c>
      <c r="H676" s="18" t="s">
        <v>497</v>
      </c>
      <c r="I676" s="18"/>
      <c r="J676" s="60">
        <f t="shared" ref="J676" si="237">J677</f>
        <v>800000</v>
      </c>
    </row>
    <row r="677" spans="1:10" s="16" customFormat="1" ht="47.25">
      <c r="A677" s="59" t="s">
        <v>23</v>
      </c>
      <c r="B677" s="15" t="s">
        <v>415</v>
      </c>
      <c r="C677" s="15" t="s">
        <v>57</v>
      </c>
      <c r="D677" s="17" t="s">
        <v>11</v>
      </c>
      <c r="E677" s="17" t="s">
        <v>33</v>
      </c>
      <c r="F677" s="28" t="s">
        <v>31</v>
      </c>
      <c r="G677" s="28" t="s">
        <v>9</v>
      </c>
      <c r="H677" s="18" t="s">
        <v>497</v>
      </c>
      <c r="I677" s="18" t="s">
        <v>24</v>
      </c>
      <c r="J677" s="60">
        <v>800000</v>
      </c>
    </row>
    <row r="678" spans="1:10" s="24" customFormat="1" ht="31.5">
      <c r="A678" s="64" t="s">
        <v>202</v>
      </c>
      <c r="B678" s="29" t="s">
        <v>415</v>
      </c>
      <c r="C678" s="29" t="s">
        <v>57</v>
      </c>
      <c r="D678" s="30" t="s">
        <v>57</v>
      </c>
      <c r="E678" s="30"/>
      <c r="F678" s="31"/>
      <c r="G678" s="31"/>
      <c r="H678" s="32"/>
      <c r="I678" s="32"/>
      <c r="J678" s="65">
        <f>J679</f>
        <v>31336796.120000001</v>
      </c>
    </row>
    <row r="679" spans="1:10" s="24" customFormat="1" ht="78.75">
      <c r="A679" s="64" t="s">
        <v>242</v>
      </c>
      <c r="B679" s="29" t="s">
        <v>415</v>
      </c>
      <c r="C679" s="29" t="s">
        <v>57</v>
      </c>
      <c r="D679" s="30" t="s">
        <v>57</v>
      </c>
      <c r="E679" s="30" t="s">
        <v>148</v>
      </c>
      <c r="F679" s="31" t="s">
        <v>14</v>
      </c>
      <c r="G679" s="31" t="s">
        <v>15</v>
      </c>
      <c r="H679" s="32" t="s">
        <v>16</v>
      </c>
      <c r="I679" s="32"/>
      <c r="J679" s="65">
        <f t="shared" ref="J679" si="238">J684+J680</f>
        <v>31336796.120000001</v>
      </c>
    </row>
    <row r="680" spans="1:10" s="16" customFormat="1" ht="47.25">
      <c r="A680" s="59" t="s">
        <v>441</v>
      </c>
      <c r="B680" s="15" t="s">
        <v>415</v>
      </c>
      <c r="C680" s="15" t="s">
        <v>57</v>
      </c>
      <c r="D680" s="17" t="s">
        <v>57</v>
      </c>
      <c r="E680" s="17" t="s">
        <v>148</v>
      </c>
      <c r="F680" s="28" t="s">
        <v>18</v>
      </c>
      <c r="G680" s="28" t="s">
        <v>15</v>
      </c>
      <c r="H680" s="18" t="s">
        <v>16</v>
      </c>
      <c r="I680" s="18"/>
      <c r="J680" s="60">
        <f t="shared" ref="J680:J682" si="239">J681</f>
        <v>1472040</v>
      </c>
    </row>
    <row r="681" spans="1:10" s="16" customFormat="1" ht="110.25">
      <c r="A681" s="59" t="s">
        <v>150</v>
      </c>
      <c r="B681" s="15" t="s">
        <v>415</v>
      </c>
      <c r="C681" s="15" t="s">
        <v>57</v>
      </c>
      <c r="D681" s="17" t="s">
        <v>57</v>
      </c>
      <c r="E681" s="17" t="s">
        <v>148</v>
      </c>
      <c r="F681" s="28" t="s">
        <v>18</v>
      </c>
      <c r="G681" s="28" t="s">
        <v>9</v>
      </c>
      <c r="H681" s="18" t="s">
        <v>16</v>
      </c>
      <c r="I681" s="18"/>
      <c r="J681" s="60">
        <f t="shared" si="239"/>
        <v>1472040</v>
      </c>
    </row>
    <row r="682" spans="1:10" s="16" customFormat="1" ht="31.5">
      <c r="A682" s="59" t="s">
        <v>498</v>
      </c>
      <c r="B682" s="15" t="s">
        <v>415</v>
      </c>
      <c r="C682" s="15" t="s">
        <v>57</v>
      </c>
      <c r="D682" s="17" t="s">
        <v>57</v>
      </c>
      <c r="E682" s="17" t="s">
        <v>148</v>
      </c>
      <c r="F682" s="28" t="s">
        <v>18</v>
      </c>
      <c r="G682" s="28" t="s">
        <v>9</v>
      </c>
      <c r="H682" s="18" t="s">
        <v>499</v>
      </c>
      <c r="I682" s="18"/>
      <c r="J682" s="60">
        <f t="shared" si="239"/>
        <v>1472040</v>
      </c>
    </row>
    <row r="683" spans="1:10" s="16" customFormat="1" ht="47.25">
      <c r="A683" s="59" t="s">
        <v>23</v>
      </c>
      <c r="B683" s="15" t="s">
        <v>415</v>
      </c>
      <c r="C683" s="15" t="s">
        <v>57</v>
      </c>
      <c r="D683" s="17" t="s">
        <v>57</v>
      </c>
      <c r="E683" s="17" t="s">
        <v>148</v>
      </c>
      <c r="F683" s="28" t="s">
        <v>18</v>
      </c>
      <c r="G683" s="28" t="s">
        <v>9</v>
      </c>
      <c r="H683" s="18" t="s">
        <v>499</v>
      </c>
      <c r="I683" s="18" t="s">
        <v>24</v>
      </c>
      <c r="J683" s="60">
        <v>1472040</v>
      </c>
    </row>
    <row r="684" spans="1:10" s="24" customFormat="1" ht="110.25">
      <c r="A684" s="64" t="s">
        <v>500</v>
      </c>
      <c r="B684" s="29" t="s">
        <v>415</v>
      </c>
      <c r="C684" s="29" t="s">
        <v>57</v>
      </c>
      <c r="D684" s="30" t="s">
        <v>57</v>
      </c>
      <c r="E684" s="30" t="s">
        <v>148</v>
      </c>
      <c r="F684" s="31" t="s">
        <v>31</v>
      </c>
      <c r="G684" s="31" t="s">
        <v>15</v>
      </c>
      <c r="H684" s="32" t="s">
        <v>16</v>
      </c>
      <c r="I684" s="32"/>
      <c r="J684" s="65">
        <f t="shared" ref="J684" si="240">SUM(J685,J690)</f>
        <v>29864756.120000001</v>
      </c>
    </row>
    <row r="685" spans="1:10" s="24" customFormat="1" ht="31.5">
      <c r="A685" s="64" t="s">
        <v>501</v>
      </c>
      <c r="B685" s="29" t="s">
        <v>415</v>
      </c>
      <c r="C685" s="29" t="s">
        <v>57</v>
      </c>
      <c r="D685" s="30" t="s">
        <v>57</v>
      </c>
      <c r="E685" s="30" t="s">
        <v>148</v>
      </c>
      <c r="F685" s="31" t="s">
        <v>31</v>
      </c>
      <c r="G685" s="31" t="s">
        <v>9</v>
      </c>
      <c r="H685" s="32" t="s">
        <v>16</v>
      </c>
      <c r="I685" s="32"/>
      <c r="J685" s="65">
        <f t="shared" ref="J685" si="241">J686</f>
        <v>19584808.120000001</v>
      </c>
    </row>
    <row r="686" spans="1:10" s="24" customFormat="1" ht="94.5">
      <c r="A686" s="64" t="s">
        <v>274</v>
      </c>
      <c r="B686" s="29" t="s">
        <v>415</v>
      </c>
      <c r="C686" s="29" t="s">
        <v>57</v>
      </c>
      <c r="D686" s="30" t="s">
        <v>57</v>
      </c>
      <c r="E686" s="30" t="s">
        <v>148</v>
      </c>
      <c r="F686" s="31" t="s">
        <v>31</v>
      </c>
      <c r="G686" s="31" t="s">
        <v>9</v>
      </c>
      <c r="H686" s="32" t="s">
        <v>275</v>
      </c>
      <c r="I686" s="32"/>
      <c r="J686" s="65">
        <f t="shared" ref="J686" si="242">SUM(J687:J689)</f>
        <v>19584808.120000001</v>
      </c>
    </row>
    <row r="687" spans="1:10" s="24" customFormat="1" ht="94.5">
      <c r="A687" s="64" t="s">
        <v>21</v>
      </c>
      <c r="B687" s="29" t="s">
        <v>415</v>
      </c>
      <c r="C687" s="29" t="s">
        <v>57</v>
      </c>
      <c r="D687" s="30" t="s">
        <v>57</v>
      </c>
      <c r="E687" s="30" t="s">
        <v>148</v>
      </c>
      <c r="F687" s="31" t="s">
        <v>31</v>
      </c>
      <c r="G687" s="31" t="s">
        <v>9</v>
      </c>
      <c r="H687" s="32" t="s">
        <v>275</v>
      </c>
      <c r="I687" s="32" t="s">
        <v>22</v>
      </c>
      <c r="J687" s="65">
        <v>9856354</v>
      </c>
    </row>
    <row r="688" spans="1:10" s="16" customFormat="1" ht="47.25">
      <c r="A688" s="59" t="s">
        <v>23</v>
      </c>
      <c r="B688" s="15" t="s">
        <v>415</v>
      </c>
      <c r="C688" s="15" t="s">
        <v>57</v>
      </c>
      <c r="D688" s="17" t="s">
        <v>57</v>
      </c>
      <c r="E688" s="17" t="s">
        <v>148</v>
      </c>
      <c r="F688" s="28" t="s">
        <v>31</v>
      </c>
      <c r="G688" s="28" t="s">
        <v>9</v>
      </c>
      <c r="H688" s="18" t="s">
        <v>275</v>
      </c>
      <c r="I688" s="18" t="s">
        <v>24</v>
      </c>
      <c r="J688" s="60">
        <v>1125561.1200000001</v>
      </c>
    </row>
    <row r="689" spans="1:10" s="16" customFormat="1" ht="15.75">
      <c r="A689" s="59" t="s">
        <v>25</v>
      </c>
      <c r="B689" s="15" t="s">
        <v>415</v>
      </c>
      <c r="C689" s="15" t="s">
        <v>57</v>
      </c>
      <c r="D689" s="17" t="s">
        <v>57</v>
      </c>
      <c r="E689" s="17" t="s">
        <v>148</v>
      </c>
      <c r="F689" s="28" t="s">
        <v>31</v>
      </c>
      <c r="G689" s="28" t="s">
        <v>9</v>
      </c>
      <c r="H689" s="18" t="s">
        <v>275</v>
      </c>
      <c r="I689" s="18" t="s">
        <v>26</v>
      </c>
      <c r="J689" s="60">
        <v>8602893</v>
      </c>
    </row>
    <row r="690" spans="1:10" s="16" customFormat="1" ht="63">
      <c r="A690" s="64" t="s">
        <v>502</v>
      </c>
      <c r="B690" s="29" t="s">
        <v>415</v>
      </c>
      <c r="C690" s="29" t="s">
        <v>57</v>
      </c>
      <c r="D690" s="30" t="s">
        <v>57</v>
      </c>
      <c r="E690" s="30" t="s">
        <v>148</v>
      </c>
      <c r="F690" s="31" t="s">
        <v>31</v>
      </c>
      <c r="G690" s="31" t="s">
        <v>41</v>
      </c>
      <c r="H690" s="32" t="s">
        <v>16</v>
      </c>
      <c r="I690" s="32"/>
      <c r="J690" s="65">
        <f t="shared" ref="J690" si="243">SUM(J691,J694)</f>
        <v>10279948</v>
      </c>
    </row>
    <row r="691" spans="1:10" s="16" customFormat="1" ht="31.5">
      <c r="A691" s="64" t="s">
        <v>19</v>
      </c>
      <c r="B691" s="29" t="s">
        <v>415</v>
      </c>
      <c r="C691" s="29" t="s">
        <v>57</v>
      </c>
      <c r="D691" s="30" t="s">
        <v>57</v>
      </c>
      <c r="E691" s="30" t="s">
        <v>148</v>
      </c>
      <c r="F691" s="31" t="s">
        <v>31</v>
      </c>
      <c r="G691" s="31" t="s">
        <v>41</v>
      </c>
      <c r="H691" s="32" t="s">
        <v>20</v>
      </c>
      <c r="I691" s="32"/>
      <c r="J691" s="65">
        <f t="shared" ref="J691" si="244">SUM(J692:J693)</f>
        <v>315313</v>
      </c>
    </row>
    <row r="692" spans="1:10" s="16" customFormat="1" ht="94.5">
      <c r="A692" s="59" t="s">
        <v>21</v>
      </c>
      <c r="B692" s="15" t="s">
        <v>415</v>
      </c>
      <c r="C692" s="15" t="s">
        <v>57</v>
      </c>
      <c r="D692" s="17" t="s">
        <v>57</v>
      </c>
      <c r="E692" s="17" t="s">
        <v>148</v>
      </c>
      <c r="F692" s="28" t="s">
        <v>31</v>
      </c>
      <c r="G692" s="28" t="s">
        <v>41</v>
      </c>
      <c r="H692" s="18" t="s">
        <v>20</v>
      </c>
      <c r="I692" s="18" t="s">
        <v>22</v>
      </c>
      <c r="J692" s="60">
        <v>293621</v>
      </c>
    </row>
    <row r="693" spans="1:10" s="16" customFormat="1" ht="47.25">
      <c r="A693" s="59" t="s">
        <v>23</v>
      </c>
      <c r="B693" s="15" t="s">
        <v>415</v>
      </c>
      <c r="C693" s="15" t="s">
        <v>57</v>
      </c>
      <c r="D693" s="17" t="s">
        <v>57</v>
      </c>
      <c r="E693" s="17" t="s">
        <v>148</v>
      </c>
      <c r="F693" s="28" t="s">
        <v>31</v>
      </c>
      <c r="G693" s="28" t="s">
        <v>41</v>
      </c>
      <c r="H693" s="18" t="s">
        <v>20</v>
      </c>
      <c r="I693" s="18" t="s">
        <v>24</v>
      </c>
      <c r="J693" s="60">
        <v>21692</v>
      </c>
    </row>
    <row r="694" spans="1:10" s="16" customFormat="1" ht="31.5">
      <c r="A694" s="64" t="s">
        <v>27</v>
      </c>
      <c r="B694" s="29" t="s">
        <v>415</v>
      </c>
      <c r="C694" s="29" t="s">
        <v>57</v>
      </c>
      <c r="D694" s="30" t="s">
        <v>57</v>
      </c>
      <c r="E694" s="30" t="s">
        <v>148</v>
      </c>
      <c r="F694" s="31" t="s">
        <v>31</v>
      </c>
      <c r="G694" s="31" t="s">
        <v>41</v>
      </c>
      <c r="H694" s="32" t="s">
        <v>28</v>
      </c>
      <c r="I694" s="32"/>
      <c r="J694" s="65">
        <f t="shared" ref="J694" si="245">SUM(J695:J695)</f>
        <v>9964635</v>
      </c>
    </row>
    <row r="695" spans="1:10" s="16" customFormat="1" ht="94.5">
      <c r="A695" s="59" t="s">
        <v>21</v>
      </c>
      <c r="B695" s="15" t="s">
        <v>415</v>
      </c>
      <c r="C695" s="15" t="s">
        <v>57</v>
      </c>
      <c r="D695" s="17" t="s">
        <v>57</v>
      </c>
      <c r="E695" s="17" t="s">
        <v>148</v>
      </c>
      <c r="F695" s="28" t="s">
        <v>31</v>
      </c>
      <c r="G695" s="28" t="s">
        <v>41</v>
      </c>
      <c r="H695" s="18" t="s">
        <v>28</v>
      </c>
      <c r="I695" s="18" t="s">
        <v>22</v>
      </c>
      <c r="J695" s="60">
        <v>9964635</v>
      </c>
    </row>
    <row r="696" spans="1:10" s="16" customFormat="1" ht="15.75">
      <c r="A696" s="59" t="s">
        <v>503</v>
      </c>
      <c r="B696" s="15" t="s">
        <v>415</v>
      </c>
      <c r="C696" s="15" t="s">
        <v>208</v>
      </c>
      <c r="D696" s="17"/>
      <c r="E696" s="17"/>
      <c r="F696" s="28"/>
      <c r="G696" s="28"/>
      <c r="H696" s="18"/>
      <c r="I696" s="18"/>
      <c r="J696" s="60">
        <f t="shared" ref="J696" si="246">J697</f>
        <v>988000</v>
      </c>
    </row>
    <row r="697" spans="1:10" s="16" customFormat="1" ht="31.5">
      <c r="A697" s="59" t="s">
        <v>504</v>
      </c>
      <c r="B697" s="15" t="s">
        <v>415</v>
      </c>
      <c r="C697" s="15" t="s">
        <v>208</v>
      </c>
      <c r="D697" s="17" t="s">
        <v>57</v>
      </c>
      <c r="E697" s="17"/>
      <c r="F697" s="28"/>
      <c r="G697" s="28"/>
      <c r="H697" s="18"/>
      <c r="I697" s="18"/>
      <c r="J697" s="60">
        <f t="shared" ref="J697:J698" si="247">SUM(J698)</f>
        <v>988000</v>
      </c>
    </row>
    <row r="698" spans="1:10" s="16" customFormat="1" ht="78.75">
      <c r="A698" s="59" t="s">
        <v>66</v>
      </c>
      <c r="B698" s="15" t="s">
        <v>415</v>
      </c>
      <c r="C698" s="15" t="s">
        <v>208</v>
      </c>
      <c r="D698" s="17" t="s">
        <v>57</v>
      </c>
      <c r="E698" s="17" t="s">
        <v>67</v>
      </c>
      <c r="F698" s="28" t="s">
        <v>14</v>
      </c>
      <c r="G698" s="28" t="s">
        <v>15</v>
      </c>
      <c r="H698" s="18" t="s">
        <v>16</v>
      </c>
      <c r="I698" s="18"/>
      <c r="J698" s="60">
        <f t="shared" si="247"/>
        <v>988000</v>
      </c>
    </row>
    <row r="699" spans="1:10" s="16" customFormat="1" ht="47.25">
      <c r="A699" s="59" t="s">
        <v>505</v>
      </c>
      <c r="B699" s="15" t="s">
        <v>415</v>
      </c>
      <c r="C699" s="15" t="s">
        <v>208</v>
      </c>
      <c r="D699" s="17" t="s">
        <v>57</v>
      </c>
      <c r="E699" s="17" t="s">
        <v>67</v>
      </c>
      <c r="F699" s="28" t="s">
        <v>3</v>
      </c>
      <c r="G699" s="28" t="s">
        <v>15</v>
      </c>
      <c r="H699" s="18" t="s">
        <v>16</v>
      </c>
      <c r="I699" s="18"/>
      <c r="J699" s="60">
        <f t="shared" ref="J699" si="248">SUM(J700,J703)</f>
        <v>988000</v>
      </c>
    </row>
    <row r="700" spans="1:10" s="16" customFormat="1" ht="47.25">
      <c r="A700" s="59" t="s">
        <v>506</v>
      </c>
      <c r="B700" s="15" t="s">
        <v>415</v>
      </c>
      <c r="C700" s="15" t="s">
        <v>208</v>
      </c>
      <c r="D700" s="17" t="s">
        <v>57</v>
      </c>
      <c r="E700" s="17" t="s">
        <v>67</v>
      </c>
      <c r="F700" s="28" t="s">
        <v>3</v>
      </c>
      <c r="G700" s="28" t="s">
        <v>9</v>
      </c>
      <c r="H700" s="18" t="s">
        <v>16</v>
      </c>
      <c r="I700" s="18"/>
      <c r="J700" s="60">
        <f t="shared" ref="J700" si="249">J701</f>
        <v>400000</v>
      </c>
    </row>
    <row r="701" spans="1:10" s="24" customFormat="1" ht="63">
      <c r="A701" s="64" t="s">
        <v>507</v>
      </c>
      <c r="B701" s="29" t="s">
        <v>415</v>
      </c>
      <c r="C701" s="29" t="s">
        <v>208</v>
      </c>
      <c r="D701" s="30" t="s">
        <v>57</v>
      </c>
      <c r="E701" s="30" t="s">
        <v>67</v>
      </c>
      <c r="F701" s="31" t="s">
        <v>3</v>
      </c>
      <c r="G701" s="31" t="s">
        <v>9</v>
      </c>
      <c r="H701" s="32" t="s">
        <v>508</v>
      </c>
      <c r="I701" s="32"/>
      <c r="J701" s="65">
        <f t="shared" ref="J701" si="250">SUM(J702:J702)</f>
        <v>400000</v>
      </c>
    </row>
    <row r="702" spans="1:10" s="24" customFormat="1" ht="47.25">
      <c r="A702" s="64" t="s">
        <v>23</v>
      </c>
      <c r="B702" s="29" t="s">
        <v>415</v>
      </c>
      <c r="C702" s="29" t="s">
        <v>208</v>
      </c>
      <c r="D702" s="30" t="s">
        <v>57</v>
      </c>
      <c r="E702" s="30" t="s">
        <v>67</v>
      </c>
      <c r="F702" s="31" t="s">
        <v>3</v>
      </c>
      <c r="G702" s="31" t="s">
        <v>9</v>
      </c>
      <c r="H702" s="32" t="s">
        <v>508</v>
      </c>
      <c r="I702" s="32" t="s">
        <v>24</v>
      </c>
      <c r="J702" s="65">
        <v>400000</v>
      </c>
    </row>
    <row r="703" spans="1:10" s="16" customFormat="1" ht="63">
      <c r="A703" s="59" t="s">
        <v>509</v>
      </c>
      <c r="B703" s="15" t="s">
        <v>415</v>
      </c>
      <c r="C703" s="15" t="s">
        <v>208</v>
      </c>
      <c r="D703" s="17" t="s">
        <v>57</v>
      </c>
      <c r="E703" s="17" t="s">
        <v>67</v>
      </c>
      <c r="F703" s="28" t="s">
        <v>3</v>
      </c>
      <c r="G703" s="28" t="s">
        <v>41</v>
      </c>
      <c r="H703" s="18" t="s">
        <v>16</v>
      </c>
      <c r="I703" s="18"/>
      <c r="J703" s="60">
        <f>SUM(J704,J706,J708,J710)</f>
        <v>588000</v>
      </c>
    </row>
    <row r="704" spans="1:10" s="24" customFormat="1" ht="47.25">
      <c r="A704" s="64" t="s">
        <v>510</v>
      </c>
      <c r="B704" s="29" t="s">
        <v>415</v>
      </c>
      <c r="C704" s="29" t="s">
        <v>208</v>
      </c>
      <c r="D704" s="30" t="s">
        <v>57</v>
      </c>
      <c r="E704" s="30" t="s">
        <v>67</v>
      </c>
      <c r="F704" s="31" t="s">
        <v>3</v>
      </c>
      <c r="G704" s="31" t="s">
        <v>41</v>
      </c>
      <c r="H704" s="32" t="s">
        <v>511</v>
      </c>
      <c r="I704" s="32"/>
      <c r="J704" s="65">
        <f t="shared" ref="J704" si="251">J705</f>
        <v>300000</v>
      </c>
    </row>
    <row r="705" spans="1:10" s="24" customFormat="1" ht="47.25">
      <c r="A705" s="64" t="s">
        <v>23</v>
      </c>
      <c r="B705" s="29" t="s">
        <v>415</v>
      </c>
      <c r="C705" s="29" t="s">
        <v>208</v>
      </c>
      <c r="D705" s="30" t="s">
        <v>57</v>
      </c>
      <c r="E705" s="30" t="s">
        <v>67</v>
      </c>
      <c r="F705" s="31" t="s">
        <v>3</v>
      </c>
      <c r="G705" s="31" t="s">
        <v>41</v>
      </c>
      <c r="H705" s="32" t="s">
        <v>511</v>
      </c>
      <c r="I705" s="32" t="s">
        <v>24</v>
      </c>
      <c r="J705" s="65">
        <v>300000</v>
      </c>
    </row>
    <row r="706" spans="1:10" s="24" customFormat="1" ht="31.5">
      <c r="A706" s="64" t="s">
        <v>512</v>
      </c>
      <c r="B706" s="29" t="s">
        <v>415</v>
      </c>
      <c r="C706" s="29" t="s">
        <v>208</v>
      </c>
      <c r="D706" s="30" t="s">
        <v>57</v>
      </c>
      <c r="E706" s="30" t="s">
        <v>67</v>
      </c>
      <c r="F706" s="31" t="s">
        <v>3</v>
      </c>
      <c r="G706" s="31" t="s">
        <v>41</v>
      </c>
      <c r="H706" s="32" t="s">
        <v>513</v>
      </c>
      <c r="I706" s="32"/>
      <c r="J706" s="65">
        <f t="shared" ref="J706" si="252">J707</f>
        <v>68000</v>
      </c>
    </row>
    <row r="707" spans="1:10" s="24" customFormat="1" ht="47.25">
      <c r="A707" s="64" t="s">
        <v>23</v>
      </c>
      <c r="B707" s="29" t="s">
        <v>415</v>
      </c>
      <c r="C707" s="29" t="s">
        <v>208</v>
      </c>
      <c r="D707" s="30" t="s">
        <v>57</v>
      </c>
      <c r="E707" s="30" t="s">
        <v>67</v>
      </c>
      <c r="F707" s="31" t="s">
        <v>3</v>
      </c>
      <c r="G707" s="31" t="s">
        <v>41</v>
      </c>
      <c r="H707" s="32" t="s">
        <v>513</v>
      </c>
      <c r="I707" s="32" t="s">
        <v>24</v>
      </c>
      <c r="J707" s="65">
        <v>68000</v>
      </c>
    </row>
    <row r="708" spans="1:10" s="24" customFormat="1" ht="31.5">
      <c r="A708" s="64" t="s">
        <v>514</v>
      </c>
      <c r="B708" s="29" t="s">
        <v>415</v>
      </c>
      <c r="C708" s="29" t="s">
        <v>208</v>
      </c>
      <c r="D708" s="30" t="s">
        <v>57</v>
      </c>
      <c r="E708" s="30" t="s">
        <v>67</v>
      </c>
      <c r="F708" s="31" t="s">
        <v>3</v>
      </c>
      <c r="G708" s="31" t="s">
        <v>41</v>
      </c>
      <c r="H708" s="32" t="s">
        <v>515</v>
      </c>
      <c r="I708" s="32"/>
      <c r="J708" s="65">
        <f t="shared" ref="J708" si="253">SUM(J709:J709)</f>
        <v>120000</v>
      </c>
    </row>
    <row r="709" spans="1:10" s="24" customFormat="1" ht="15.75">
      <c r="A709" s="64" t="s">
        <v>25</v>
      </c>
      <c r="B709" s="29" t="s">
        <v>415</v>
      </c>
      <c r="C709" s="29" t="s">
        <v>208</v>
      </c>
      <c r="D709" s="30" t="s">
        <v>57</v>
      </c>
      <c r="E709" s="30" t="s">
        <v>67</v>
      </c>
      <c r="F709" s="31" t="s">
        <v>3</v>
      </c>
      <c r="G709" s="31" t="s">
        <v>41</v>
      </c>
      <c r="H709" s="32" t="s">
        <v>515</v>
      </c>
      <c r="I709" s="32" t="s">
        <v>26</v>
      </c>
      <c r="J709" s="65">
        <v>120000</v>
      </c>
    </row>
    <row r="710" spans="1:10" s="24" customFormat="1" ht="94.5">
      <c r="A710" s="64" t="s">
        <v>516</v>
      </c>
      <c r="B710" s="29" t="s">
        <v>415</v>
      </c>
      <c r="C710" s="29" t="s">
        <v>208</v>
      </c>
      <c r="D710" s="30" t="s">
        <v>57</v>
      </c>
      <c r="E710" s="30" t="s">
        <v>67</v>
      </c>
      <c r="F710" s="31" t="s">
        <v>3</v>
      </c>
      <c r="G710" s="31" t="s">
        <v>41</v>
      </c>
      <c r="H710" s="32" t="s">
        <v>517</v>
      </c>
      <c r="I710" s="32"/>
      <c r="J710" s="65">
        <f t="shared" ref="J710" si="254">J711</f>
        <v>100000</v>
      </c>
    </row>
    <row r="711" spans="1:10" s="24" customFormat="1" ht="15.75">
      <c r="A711" s="64" t="s">
        <v>25</v>
      </c>
      <c r="B711" s="29" t="s">
        <v>415</v>
      </c>
      <c r="C711" s="29" t="s">
        <v>208</v>
      </c>
      <c r="D711" s="30" t="s">
        <v>57</v>
      </c>
      <c r="E711" s="30" t="s">
        <v>67</v>
      </c>
      <c r="F711" s="31" t="s">
        <v>3</v>
      </c>
      <c r="G711" s="31" t="s">
        <v>41</v>
      </c>
      <c r="H711" s="32" t="s">
        <v>517</v>
      </c>
      <c r="I711" s="32" t="s">
        <v>26</v>
      </c>
      <c r="J711" s="65">
        <v>100000</v>
      </c>
    </row>
    <row r="712" spans="1:10" s="16" customFormat="1" ht="15.75">
      <c r="A712" s="59" t="s">
        <v>155</v>
      </c>
      <c r="B712" s="15" t="s">
        <v>415</v>
      </c>
      <c r="C712" s="15" t="s">
        <v>61</v>
      </c>
      <c r="D712" s="17"/>
      <c r="E712" s="17"/>
      <c r="F712" s="28"/>
      <c r="G712" s="28"/>
      <c r="H712" s="18"/>
      <c r="I712" s="18"/>
      <c r="J712" s="60">
        <f t="shared" ref="J712:J714" si="255">J713</f>
        <v>98737185.439999998</v>
      </c>
    </row>
    <row r="713" spans="1:10" s="16" customFormat="1" ht="15.75">
      <c r="A713" s="59" t="s">
        <v>231</v>
      </c>
      <c r="B713" s="15" t="s">
        <v>415</v>
      </c>
      <c r="C713" s="15" t="s">
        <v>61</v>
      </c>
      <c r="D713" s="17" t="s">
        <v>9</v>
      </c>
      <c r="E713" s="17"/>
      <c r="F713" s="28"/>
      <c r="G713" s="28"/>
      <c r="H713" s="18"/>
      <c r="I713" s="18"/>
      <c r="J713" s="60">
        <f t="shared" si="255"/>
        <v>98737185.439999998</v>
      </c>
    </row>
    <row r="714" spans="1:10" s="16" customFormat="1" ht="63">
      <c r="A714" s="59" t="s">
        <v>232</v>
      </c>
      <c r="B714" s="15" t="s">
        <v>415</v>
      </c>
      <c r="C714" s="15" t="s">
        <v>61</v>
      </c>
      <c r="D714" s="17" t="s">
        <v>9</v>
      </c>
      <c r="E714" s="17" t="s">
        <v>9</v>
      </c>
      <c r="F714" s="28" t="s">
        <v>14</v>
      </c>
      <c r="G714" s="28" t="s">
        <v>15</v>
      </c>
      <c r="H714" s="18" t="s">
        <v>16</v>
      </c>
      <c r="I714" s="18"/>
      <c r="J714" s="60">
        <f t="shared" si="255"/>
        <v>98737185.439999998</v>
      </c>
    </row>
    <row r="715" spans="1:10" s="16" customFormat="1" ht="47.25">
      <c r="A715" s="59" t="s">
        <v>233</v>
      </c>
      <c r="B715" s="15" t="s">
        <v>415</v>
      </c>
      <c r="C715" s="15" t="s">
        <v>61</v>
      </c>
      <c r="D715" s="17" t="s">
        <v>9</v>
      </c>
      <c r="E715" s="17" t="s">
        <v>9</v>
      </c>
      <c r="F715" s="28" t="s">
        <v>18</v>
      </c>
      <c r="G715" s="28" t="s">
        <v>15</v>
      </c>
      <c r="H715" s="18" t="s">
        <v>16</v>
      </c>
      <c r="I715" s="18"/>
      <c r="J715" s="60">
        <f>J716+J719</f>
        <v>98737185.439999998</v>
      </c>
    </row>
    <row r="716" spans="1:10" s="16" customFormat="1" ht="31.5">
      <c r="A716" s="59" t="s">
        <v>234</v>
      </c>
      <c r="B716" s="15" t="s">
        <v>415</v>
      </c>
      <c r="C716" s="15" t="s">
        <v>61</v>
      </c>
      <c r="D716" s="17" t="s">
        <v>9</v>
      </c>
      <c r="E716" s="17" t="s">
        <v>9</v>
      </c>
      <c r="F716" s="28" t="s">
        <v>18</v>
      </c>
      <c r="G716" s="28" t="s">
        <v>9</v>
      </c>
      <c r="H716" s="18" t="s">
        <v>16</v>
      </c>
      <c r="I716" s="18"/>
      <c r="J716" s="60">
        <f>J717</f>
        <v>347941.44</v>
      </c>
    </row>
    <row r="717" spans="1:10" s="16" customFormat="1" ht="78.75">
      <c r="A717" s="59" t="s">
        <v>518</v>
      </c>
      <c r="B717" s="15" t="s">
        <v>415</v>
      </c>
      <c r="C717" s="15" t="s">
        <v>61</v>
      </c>
      <c r="D717" s="17" t="s">
        <v>9</v>
      </c>
      <c r="E717" s="17" t="s">
        <v>9</v>
      </c>
      <c r="F717" s="28" t="s">
        <v>18</v>
      </c>
      <c r="G717" s="28" t="s">
        <v>9</v>
      </c>
      <c r="H717" s="18" t="s">
        <v>519</v>
      </c>
      <c r="I717" s="18"/>
      <c r="J717" s="60">
        <f t="shared" ref="J717" si="256">J718</f>
        <v>347941.44</v>
      </c>
    </row>
    <row r="718" spans="1:10" s="16" customFormat="1" ht="47.25">
      <c r="A718" s="59" t="s">
        <v>153</v>
      </c>
      <c r="B718" s="15" t="s">
        <v>415</v>
      </c>
      <c r="C718" s="15" t="s">
        <v>61</v>
      </c>
      <c r="D718" s="17" t="s">
        <v>9</v>
      </c>
      <c r="E718" s="17" t="s">
        <v>9</v>
      </c>
      <c r="F718" s="28" t="s">
        <v>18</v>
      </c>
      <c r="G718" s="28" t="s">
        <v>9</v>
      </c>
      <c r="H718" s="18" t="s">
        <v>519</v>
      </c>
      <c r="I718" s="18" t="s">
        <v>154</v>
      </c>
      <c r="J718" s="60">
        <v>347941.44</v>
      </c>
    </row>
    <row r="719" spans="1:10" s="16" customFormat="1" ht="63">
      <c r="A719" s="59" t="s">
        <v>520</v>
      </c>
      <c r="B719" s="15" t="s">
        <v>415</v>
      </c>
      <c r="C719" s="15" t="s">
        <v>61</v>
      </c>
      <c r="D719" s="17" t="s">
        <v>9</v>
      </c>
      <c r="E719" s="17" t="s">
        <v>9</v>
      </c>
      <c r="F719" s="28" t="s">
        <v>18</v>
      </c>
      <c r="G719" s="28" t="s">
        <v>521</v>
      </c>
      <c r="H719" s="18" t="s">
        <v>16</v>
      </c>
      <c r="I719" s="18"/>
      <c r="J719" s="60">
        <f t="shared" ref="J719:J720" si="257">J720</f>
        <v>98389244</v>
      </c>
    </row>
    <row r="720" spans="1:10" s="16" customFormat="1" ht="141.75">
      <c r="A720" s="59" t="s">
        <v>522</v>
      </c>
      <c r="B720" s="15" t="s">
        <v>415</v>
      </c>
      <c r="C720" s="15" t="s">
        <v>61</v>
      </c>
      <c r="D720" s="17" t="s">
        <v>9</v>
      </c>
      <c r="E720" s="17" t="s">
        <v>9</v>
      </c>
      <c r="F720" s="28" t="s">
        <v>18</v>
      </c>
      <c r="G720" s="28" t="s">
        <v>521</v>
      </c>
      <c r="H720" s="18" t="s">
        <v>523</v>
      </c>
      <c r="I720" s="18"/>
      <c r="J720" s="60">
        <f t="shared" si="257"/>
        <v>98389244</v>
      </c>
    </row>
    <row r="721" spans="1:10" s="16" customFormat="1" ht="47.25">
      <c r="A721" s="59" t="s">
        <v>153</v>
      </c>
      <c r="B721" s="15" t="s">
        <v>415</v>
      </c>
      <c r="C721" s="15" t="s">
        <v>61</v>
      </c>
      <c r="D721" s="17" t="s">
        <v>9</v>
      </c>
      <c r="E721" s="17" t="s">
        <v>9</v>
      </c>
      <c r="F721" s="28" t="s">
        <v>18</v>
      </c>
      <c r="G721" s="28" t="s">
        <v>521</v>
      </c>
      <c r="H721" s="18" t="s">
        <v>523</v>
      </c>
      <c r="I721" s="18" t="s">
        <v>154</v>
      </c>
      <c r="J721" s="60">
        <f>983892.44+97405351.56</f>
        <v>98389244</v>
      </c>
    </row>
    <row r="722" spans="1:10" s="16" customFormat="1" ht="31.5">
      <c r="A722" s="64" t="s">
        <v>524</v>
      </c>
      <c r="B722" s="29" t="s">
        <v>525</v>
      </c>
      <c r="C722" s="29"/>
      <c r="D722" s="30"/>
      <c r="E722" s="30"/>
      <c r="F722" s="31"/>
      <c r="G722" s="31"/>
      <c r="H722" s="32"/>
      <c r="I722" s="32"/>
      <c r="J722" s="65">
        <f t="shared" ref="J722:J724" si="258">J723</f>
        <v>4128650</v>
      </c>
    </row>
    <row r="723" spans="1:10" s="16" customFormat="1" ht="15.75">
      <c r="A723" s="64" t="s">
        <v>8</v>
      </c>
      <c r="B723" s="29" t="s">
        <v>525</v>
      </c>
      <c r="C723" s="29" t="s">
        <v>9</v>
      </c>
      <c r="D723" s="30"/>
      <c r="E723" s="30"/>
      <c r="F723" s="31"/>
      <c r="G723" s="31"/>
      <c r="H723" s="32"/>
      <c r="I723" s="32"/>
      <c r="J723" s="65">
        <f t="shared" si="258"/>
        <v>4128650</v>
      </c>
    </row>
    <row r="724" spans="1:10" s="16" customFormat="1" ht="63">
      <c r="A724" s="64" t="s">
        <v>207</v>
      </c>
      <c r="B724" s="29" t="s">
        <v>525</v>
      </c>
      <c r="C724" s="29" t="s">
        <v>9</v>
      </c>
      <c r="D724" s="30" t="s">
        <v>208</v>
      </c>
      <c r="E724" s="30"/>
      <c r="F724" s="31"/>
      <c r="G724" s="31"/>
      <c r="H724" s="32"/>
      <c r="I724" s="32"/>
      <c r="J724" s="65">
        <f t="shared" si="258"/>
        <v>4128650</v>
      </c>
    </row>
    <row r="725" spans="1:10" s="16" customFormat="1" ht="47.25">
      <c r="A725" s="64" t="s">
        <v>526</v>
      </c>
      <c r="B725" s="29" t="s">
        <v>525</v>
      </c>
      <c r="C725" s="29" t="s">
        <v>9</v>
      </c>
      <c r="D725" s="30" t="s">
        <v>208</v>
      </c>
      <c r="E725" s="30" t="s">
        <v>527</v>
      </c>
      <c r="F725" s="31" t="s">
        <v>14</v>
      </c>
      <c r="G725" s="31" t="s">
        <v>15</v>
      </c>
      <c r="H725" s="32" t="s">
        <v>16</v>
      </c>
      <c r="I725" s="32"/>
      <c r="J725" s="65">
        <f t="shared" ref="J725" si="259">SUM(J726)</f>
        <v>4128650</v>
      </c>
    </row>
    <row r="726" spans="1:10" s="16" customFormat="1" ht="63">
      <c r="A726" s="64" t="s">
        <v>528</v>
      </c>
      <c r="B726" s="29" t="s">
        <v>525</v>
      </c>
      <c r="C726" s="29" t="s">
        <v>9</v>
      </c>
      <c r="D726" s="30" t="s">
        <v>208</v>
      </c>
      <c r="E726" s="30" t="s">
        <v>527</v>
      </c>
      <c r="F726" s="31" t="s">
        <v>18</v>
      </c>
      <c r="G726" s="31" t="s">
        <v>15</v>
      </c>
      <c r="H726" s="32" t="s">
        <v>16</v>
      </c>
      <c r="I726" s="32"/>
      <c r="J726" s="65">
        <f t="shared" ref="J726" si="260">SUM(J727,J731)</f>
        <v>4128650</v>
      </c>
    </row>
    <row r="727" spans="1:10" s="16" customFormat="1" ht="31.5">
      <c r="A727" s="64" t="s">
        <v>19</v>
      </c>
      <c r="B727" s="29" t="s">
        <v>525</v>
      </c>
      <c r="C727" s="29" t="s">
        <v>9</v>
      </c>
      <c r="D727" s="30" t="s">
        <v>208</v>
      </c>
      <c r="E727" s="30" t="s">
        <v>527</v>
      </c>
      <c r="F727" s="31" t="s">
        <v>18</v>
      </c>
      <c r="G727" s="31" t="s">
        <v>15</v>
      </c>
      <c r="H727" s="32" t="s">
        <v>20</v>
      </c>
      <c r="I727" s="32"/>
      <c r="J727" s="65">
        <f t="shared" ref="J727" si="261">SUM(J728:J730)</f>
        <v>520627</v>
      </c>
    </row>
    <row r="728" spans="1:10" s="16" customFormat="1" ht="94.5">
      <c r="A728" s="64" t="s">
        <v>21</v>
      </c>
      <c r="B728" s="29" t="s">
        <v>525</v>
      </c>
      <c r="C728" s="29" t="s">
        <v>9</v>
      </c>
      <c r="D728" s="30" t="s">
        <v>208</v>
      </c>
      <c r="E728" s="30" t="s">
        <v>527</v>
      </c>
      <c r="F728" s="31" t="s">
        <v>18</v>
      </c>
      <c r="G728" s="31" t="s">
        <v>15</v>
      </c>
      <c r="H728" s="32" t="s">
        <v>20</v>
      </c>
      <c r="I728" s="32" t="s">
        <v>22</v>
      </c>
      <c r="J728" s="65">
        <v>122361</v>
      </c>
    </row>
    <row r="729" spans="1:10" s="16" customFormat="1" ht="47.25">
      <c r="A729" s="64" t="s">
        <v>23</v>
      </c>
      <c r="B729" s="29" t="s">
        <v>525</v>
      </c>
      <c r="C729" s="29" t="s">
        <v>9</v>
      </c>
      <c r="D729" s="30" t="s">
        <v>208</v>
      </c>
      <c r="E729" s="30" t="s">
        <v>527</v>
      </c>
      <c r="F729" s="31" t="s">
        <v>18</v>
      </c>
      <c r="G729" s="31" t="s">
        <v>15</v>
      </c>
      <c r="H729" s="32" t="s">
        <v>20</v>
      </c>
      <c r="I729" s="32" t="s">
        <v>24</v>
      </c>
      <c r="J729" s="65">
        <v>398066</v>
      </c>
    </row>
    <row r="730" spans="1:10" s="16" customFormat="1" ht="15.75">
      <c r="A730" s="64" t="s">
        <v>25</v>
      </c>
      <c r="B730" s="29" t="s">
        <v>525</v>
      </c>
      <c r="C730" s="29" t="s">
        <v>9</v>
      </c>
      <c r="D730" s="30" t="s">
        <v>208</v>
      </c>
      <c r="E730" s="30" t="s">
        <v>527</v>
      </c>
      <c r="F730" s="31" t="s">
        <v>18</v>
      </c>
      <c r="G730" s="31" t="s">
        <v>15</v>
      </c>
      <c r="H730" s="32" t="s">
        <v>20</v>
      </c>
      <c r="I730" s="32" t="s">
        <v>26</v>
      </c>
      <c r="J730" s="65">
        <v>200</v>
      </c>
    </row>
    <row r="731" spans="1:10" s="16" customFormat="1" ht="31.5">
      <c r="A731" s="64" t="s">
        <v>27</v>
      </c>
      <c r="B731" s="29" t="s">
        <v>525</v>
      </c>
      <c r="C731" s="29" t="s">
        <v>9</v>
      </c>
      <c r="D731" s="30" t="s">
        <v>208</v>
      </c>
      <c r="E731" s="30" t="s">
        <v>527</v>
      </c>
      <c r="F731" s="31" t="s">
        <v>18</v>
      </c>
      <c r="G731" s="31" t="s">
        <v>15</v>
      </c>
      <c r="H731" s="32" t="s">
        <v>28</v>
      </c>
      <c r="I731" s="32"/>
      <c r="J731" s="65">
        <f t="shared" ref="J731" si="262">SUM(J732:J732)</f>
        <v>3608023</v>
      </c>
    </row>
    <row r="732" spans="1:10" s="16" customFormat="1" ht="94.5">
      <c r="A732" s="64" t="s">
        <v>21</v>
      </c>
      <c r="B732" s="29" t="s">
        <v>525</v>
      </c>
      <c r="C732" s="29" t="s">
        <v>9</v>
      </c>
      <c r="D732" s="30" t="s">
        <v>208</v>
      </c>
      <c r="E732" s="30" t="s">
        <v>527</v>
      </c>
      <c r="F732" s="31" t="s">
        <v>18</v>
      </c>
      <c r="G732" s="31" t="s">
        <v>15</v>
      </c>
      <c r="H732" s="32" t="s">
        <v>28</v>
      </c>
      <c r="I732" s="32" t="s">
        <v>22</v>
      </c>
      <c r="J732" s="65">
        <v>3608023</v>
      </c>
    </row>
    <row r="733" spans="1:10" s="16" customFormat="1" ht="16.5" thickBot="1">
      <c r="A733" s="71" t="s">
        <v>543</v>
      </c>
      <c r="B733" s="67"/>
      <c r="C733" s="67"/>
      <c r="D733" s="68"/>
      <c r="E733" s="68"/>
      <c r="F733" s="69"/>
      <c r="G733" s="69"/>
      <c r="H733" s="70"/>
      <c r="I733" s="70"/>
      <c r="J733" s="72">
        <f>SUM(J16,J44,J228,J246,J275,J380,J452,J534,J575,J200,J722)</f>
        <v>1671516464.5599999</v>
      </c>
    </row>
    <row r="734" spans="1:10" s="11" customFormat="1">
      <c r="A734" s="5"/>
      <c r="B734" s="6"/>
      <c r="C734" s="6"/>
      <c r="D734" s="6"/>
      <c r="E734" s="6"/>
      <c r="F734" s="6"/>
      <c r="G734" s="25"/>
      <c r="H734" s="6"/>
      <c r="I734" s="25"/>
      <c r="J734" s="9"/>
    </row>
  </sheetData>
  <mergeCells count="7">
    <mergeCell ref="A11:J11"/>
    <mergeCell ref="A9:J9"/>
    <mergeCell ref="A10:J10"/>
    <mergeCell ref="B13:I13"/>
    <mergeCell ref="E14:H14"/>
    <mergeCell ref="A13:A14"/>
    <mergeCell ref="J13:J14"/>
  </mergeCells>
  <pageMargins left="1.1811023622047245" right="0.15748031496062992" top="0.66" bottom="0.62992125984251968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AdmAccount</dc:creator>
  <cp:lastModifiedBy>AdmAccount</cp:lastModifiedBy>
  <cp:lastPrinted>2020-01-13T09:10:39Z</cp:lastPrinted>
  <dcterms:created xsi:type="dcterms:W3CDTF">2020-01-13T08:45:12Z</dcterms:created>
  <dcterms:modified xsi:type="dcterms:W3CDTF">2020-01-13T09:10:41Z</dcterms:modified>
</cp:coreProperties>
</file>