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0" windowWidth="10395" windowHeight="8250"/>
  </bookViews>
  <sheets>
    <sheet name="Лист1" sheetId="1" r:id="rId1"/>
  </sheets>
  <definedNames>
    <definedName name="_xlnm._FilterDatabase" localSheetId="0" hidden="1">Лист1!$A$14:$P$14</definedName>
    <definedName name="_xlnm.Print_Titles" localSheetId="0">Лист1!$12:$14</definedName>
  </definedNames>
  <calcPr calcId="124519"/>
</workbook>
</file>

<file path=xl/calcChain.xml><?xml version="1.0" encoding="utf-8"?>
<calcChain xmlns="http://schemas.openxmlformats.org/spreadsheetml/2006/main">
  <c r="P656" i="1"/>
  <c r="J656"/>
  <c r="O445" l="1"/>
  <c r="O446"/>
  <c r="K436"/>
  <c r="L436"/>
  <c r="M436"/>
  <c r="O436"/>
  <c r="P436"/>
  <c r="J436"/>
  <c r="K438"/>
  <c r="L438"/>
  <c r="M438"/>
  <c r="O438"/>
  <c r="P438"/>
  <c r="J438"/>
  <c r="O336"/>
  <c r="K655"/>
  <c r="K654" s="1"/>
  <c r="P654"/>
  <c r="N654"/>
  <c r="M654"/>
  <c r="L654"/>
  <c r="J654"/>
  <c r="K653"/>
  <c r="K652"/>
  <c r="P651"/>
  <c r="N651"/>
  <c r="M651"/>
  <c r="L651"/>
  <c r="J651"/>
  <c r="K645"/>
  <c r="K644" s="1"/>
  <c r="P644"/>
  <c r="N644"/>
  <c r="M644"/>
  <c r="L644"/>
  <c r="J644"/>
  <c r="K643"/>
  <c r="K642" s="1"/>
  <c r="P642"/>
  <c r="N642"/>
  <c r="M642"/>
  <c r="L642"/>
  <c r="J642"/>
  <c r="K641"/>
  <c r="K640" s="1"/>
  <c r="P640"/>
  <c r="N640"/>
  <c r="M640"/>
  <c r="L640"/>
  <c r="J640"/>
  <c r="K639"/>
  <c r="K638" s="1"/>
  <c r="P638"/>
  <c r="N638"/>
  <c r="M638"/>
  <c r="L638"/>
  <c r="J638"/>
  <c r="K636"/>
  <c r="K635" s="1"/>
  <c r="K634" s="1"/>
  <c r="P635"/>
  <c r="P634" s="1"/>
  <c r="N635"/>
  <c r="N634" s="1"/>
  <c r="M635"/>
  <c r="M634" s="1"/>
  <c r="L635"/>
  <c r="L634" s="1"/>
  <c r="J635"/>
  <c r="J634" s="1"/>
  <c r="K629"/>
  <c r="K628" s="1"/>
  <c r="P628"/>
  <c r="N628"/>
  <c r="M628"/>
  <c r="L628"/>
  <c r="J628"/>
  <c r="K627"/>
  <c r="K626"/>
  <c r="P625"/>
  <c r="N625"/>
  <c r="M625"/>
  <c r="L625"/>
  <c r="J625"/>
  <c r="K623"/>
  <c r="K622"/>
  <c r="K621"/>
  <c r="P620"/>
  <c r="P619" s="1"/>
  <c r="N620"/>
  <c r="M620"/>
  <c r="M619" s="1"/>
  <c r="L620"/>
  <c r="L619" s="1"/>
  <c r="J620"/>
  <c r="J619" s="1"/>
  <c r="N619"/>
  <c r="N617"/>
  <c r="N616" s="1"/>
  <c r="N615" s="1"/>
  <c r="N614" s="1"/>
  <c r="P616"/>
  <c r="P615" s="1"/>
  <c r="P614" s="1"/>
  <c r="M616"/>
  <c r="M615" s="1"/>
  <c r="M614" s="1"/>
  <c r="L616"/>
  <c r="L615" s="1"/>
  <c r="L614" s="1"/>
  <c r="K616"/>
  <c r="K615" s="1"/>
  <c r="K614" s="1"/>
  <c r="J616"/>
  <c r="J615" s="1"/>
  <c r="J614" s="1"/>
  <c r="K611"/>
  <c r="K610" s="1"/>
  <c r="P610"/>
  <c r="N610"/>
  <c r="M610"/>
  <c r="L610"/>
  <c r="J610"/>
  <c r="M609"/>
  <c r="M608" s="1"/>
  <c r="P608"/>
  <c r="N608"/>
  <c r="L608"/>
  <c r="K608"/>
  <c r="J608"/>
  <c r="L605"/>
  <c r="L604" s="1"/>
  <c r="L603" s="1"/>
  <c r="L602" s="1"/>
  <c r="P604"/>
  <c r="P603" s="1"/>
  <c r="P602" s="1"/>
  <c r="N604"/>
  <c r="N603" s="1"/>
  <c r="N602" s="1"/>
  <c r="M604"/>
  <c r="M603" s="1"/>
  <c r="M602" s="1"/>
  <c r="K604"/>
  <c r="K603" s="1"/>
  <c r="K602" s="1"/>
  <c r="J604"/>
  <c r="J603" s="1"/>
  <c r="J602" s="1"/>
  <c r="P601"/>
  <c r="P600" s="1"/>
  <c r="P599" s="1"/>
  <c r="P598" s="1"/>
  <c r="J601"/>
  <c r="K601" s="1"/>
  <c r="K600" s="1"/>
  <c r="K599" s="1"/>
  <c r="K598" s="1"/>
  <c r="N600"/>
  <c r="N599" s="1"/>
  <c r="N598" s="1"/>
  <c r="M600"/>
  <c r="M599" s="1"/>
  <c r="M598" s="1"/>
  <c r="L600"/>
  <c r="L599" s="1"/>
  <c r="L598" s="1"/>
  <c r="K596"/>
  <c r="K595" s="1"/>
  <c r="K594" s="1"/>
  <c r="K593" s="1"/>
  <c r="P595"/>
  <c r="P594" s="1"/>
  <c r="P593" s="1"/>
  <c r="N595"/>
  <c r="N594" s="1"/>
  <c r="N593" s="1"/>
  <c r="M595"/>
  <c r="M594" s="1"/>
  <c r="M593" s="1"/>
  <c r="L595"/>
  <c r="L594" s="1"/>
  <c r="L593" s="1"/>
  <c r="J595"/>
  <c r="J594" s="1"/>
  <c r="J593" s="1"/>
  <c r="K592"/>
  <c r="K591" s="1"/>
  <c r="P591"/>
  <c r="N591"/>
  <c r="M591"/>
  <c r="L591"/>
  <c r="J591"/>
  <c r="K590"/>
  <c r="K589" s="1"/>
  <c r="P589"/>
  <c r="N589"/>
  <c r="M589"/>
  <c r="L589"/>
  <c r="J589"/>
  <c r="K588"/>
  <c r="K587" s="1"/>
  <c r="P587"/>
  <c r="N587"/>
  <c r="M587"/>
  <c r="L587"/>
  <c r="J587"/>
  <c r="M586"/>
  <c r="M585" s="1"/>
  <c r="P585"/>
  <c r="N585"/>
  <c r="L585"/>
  <c r="K585"/>
  <c r="J585"/>
  <c r="K584"/>
  <c r="K583" s="1"/>
  <c r="P583"/>
  <c r="N583"/>
  <c r="M583"/>
  <c r="L583"/>
  <c r="J583"/>
  <c r="K582"/>
  <c r="K581" s="1"/>
  <c r="P581"/>
  <c r="N581"/>
  <c r="M581"/>
  <c r="L581"/>
  <c r="J581"/>
  <c r="K580"/>
  <c r="K579" s="1"/>
  <c r="P579"/>
  <c r="N579"/>
  <c r="M579"/>
  <c r="L579"/>
  <c r="J579"/>
  <c r="K578"/>
  <c r="K577" s="1"/>
  <c r="P577"/>
  <c r="N577"/>
  <c r="M577"/>
  <c r="L577"/>
  <c r="J577"/>
  <c r="K576"/>
  <c r="K575" s="1"/>
  <c r="P575"/>
  <c r="N575"/>
  <c r="M575"/>
  <c r="L575"/>
  <c r="J575"/>
  <c r="K574"/>
  <c r="K573" s="1"/>
  <c r="P573"/>
  <c r="N573"/>
  <c r="M573"/>
  <c r="L573"/>
  <c r="J573"/>
  <c r="K572"/>
  <c r="K571" s="1"/>
  <c r="P571"/>
  <c r="N571"/>
  <c r="M571"/>
  <c r="L571"/>
  <c r="J571"/>
  <c r="K570"/>
  <c r="K569" s="1"/>
  <c r="P569"/>
  <c r="N569"/>
  <c r="M569"/>
  <c r="L569"/>
  <c r="J569"/>
  <c r="O568"/>
  <c r="K565"/>
  <c r="K564" s="1"/>
  <c r="K563" s="1"/>
  <c r="K562" s="1"/>
  <c r="K561" s="1"/>
  <c r="P564"/>
  <c r="P563" s="1"/>
  <c r="P562" s="1"/>
  <c r="P561" s="1"/>
  <c r="N564"/>
  <c r="N563" s="1"/>
  <c r="N562" s="1"/>
  <c r="N561" s="1"/>
  <c r="M564"/>
  <c r="M563" s="1"/>
  <c r="M562" s="1"/>
  <c r="M561" s="1"/>
  <c r="L564"/>
  <c r="L563" s="1"/>
  <c r="L562" s="1"/>
  <c r="L561" s="1"/>
  <c r="J564"/>
  <c r="J563" s="1"/>
  <c r="J562" s="1"/>
  <c r="J561" s="1"/>
  <c r="K559"/>
  <c r="K558" s="1"/>
  <c r="K557" s="1"/>
  <c r="K556" s="1"/>
  <c r="K555" s="1"/>
  <c r="K554" s="1"/>
  <c r="P558"/>
  <c r="P557" s="1"/>
  <c r="P556" s="1"/>
  <c r="P555" s="1"/>
  <c r="P554" s="1"/>
  <c r="N558"/>
  <c r="M558"/>
  <c r="M557" s="1"/>
  <c r="M556" s="1"/>
  <c r="M555" s="1"/>
  <c r="M554" s="1"/>
  <c r="L558"/>
  <c r="L557" s="1"/>
  <c r="L556" s="1"/>
  <c r="L555" s="1"/>
  <c r="L554" s="1"/>
  <c r="J558"/>
  <c r="J557" s="1"/>
  <c r="J556" s="1"/>
  <c r="J555" s="1"/>
  <c r="J554" s="1"/>
  <c r="N557"/>
  <c r="N556" s="1"/>
  <c r="N555" s="1"/>
  <c r="N554" s="1"/>
  <c r="K553"/>
  <c r="K552" s="1"/>
  <c r="K551" s="1"/>
  <c r="K550" s="1"/>
  <c r="K549" s="1"/>
  <c r="K548" s="1"/>
  <c r="P552"/>
  <c r="P551" s="1"/>
  <c r="P550" s="1"/>
  <c r="P549" s="1"/>
  <c r="P548" s="1"/>
  <c r="N552"/>
  <c r="M552"/>
  <c r="M551" s="1"/>
  <c r="M550" s="1"/>
  <c r="M549" s="1"/>
  <c r="M548" s="1"/>
  <c r="L552"/>
  <c r="L551" s="1"/>
  <c r="L550" s="1"/>
  <c r="L549" s="1"/>
  <c r="L548" s="1"/>
  <c r="J552"/>
  <c r="J551" s="1"/>
  <c r="J550" s="1"/>
  <c r="J549" s="1"/>
  <c r="J548" s="1"/>
  <c r="N551"/>
  <c r="N550" s="1"/>
  <c r="N549" s="1"/>
  <c r="N548" s="1"/>
  <c r="K546"/>
  <c r="K545" s="1"/>
  <c r="K544" s="1"/>
  <c r="K543" s="1"/>
  <c r="K542" s="1"/>
  <c r="K541" s="1"/>
  <c r="P545"/>
  <c r="P544" s="1"/>
  <c r="P543" s="1"/>
  <c r="P542" s="1"/>
  <c r="P541" s="1"/>
  <c r="N545"/>
  <c r="N544" s="1"/>
  <c r="N543" s="1"/>
  <c r="N542" s="1"/>
  <c r="N541" s="1"/>
  <c r="M545"/>
  <c r="M544" s="1"/>
  <c r="M543" s="1"/>
  <c r="M542" s="1"/>
  <c r="M541" s="1"/>
  <c r="L545"/>
  <c r="L544" s="1"/>
  <c r="L543" s="1"/>
  <c r="L542" s="1"/>
  <c r="L541" s="1"/>
  <c r="J545"/>
  <c r="J544" s="1"/>
  <c r="J543" s="1"/>
  <c r="J542" s="1"/>
  <c r="J541" s="1"/>
  <c r="K540"/>
  <c r="K539" s="1"/>
  <c r="K538" s="1"/>
  <c r="P539"/>
  <c r="P538" s="1"/>
  <c r="N539"/>
  <c r="N538" s="1"/>
  <c r="M539"/>
  <c r="M538" s="1"/>
  <c r="L539"/>
  <c r="L538" s="1"/>
  <c r="J539"/>
  <c r="J538" s="1"/>
  <c r="P537"/>
  <c r="J537"/>
  <c r="K537" s="1"/>
  <c r="K536" s="1"/>
  <c r="N536"/>
  <c r="M536"/>
  <c r="L536"/>
  <c r="J536"/>
  <c r="K535"/>
  <c r="K534" s="1"/>
  <c r="P534"/>
  <c r="N534"/>
  <c r="M534"/>
  <c r="L534"/>
  <c r="J534"/>
  <c r="K532"/>
  <c r="K531" s="1"/>
  <c r="P531"/>
  <c r="N531"/>
  <c r="M531"/>
  <c r="L531"/>
  <c r="J531"/>
  <c r="K530"/>
  <c r="K529" s="1"/>
  <c r="P529"/>
  <c r="N529"/>
  <c r="M529"/>
  <c r="L529"/>
  <c r="J529"/>
  <c r="K528"/>
  <c r="K527" s="1"/>
  <c r="P527"/>
  <c r="N527"/>
  <c r="M527"/>
  <c r="L527"/>
  <c r="J527"/>
  <c r="K526"/>
  <c r="K525" s="1"/>
  <c r="P525"/>
  <c r="N525"/>
  <c r="M525"/>
  <c r="L525"/>
  <c r="J525"/>
  <c r="K520"/>
  <c r="K519" s="1"/>
  <c r="K518" s="1"/>
  <c r="K517" s="1"/>
  <c r="K516" s="1"/>
  <c r="K515" s="1"/>
  <c r="P519"/>
  <c r="P518" s="1"/>
  <c r="P517" s="1"/>
  <c r="P516" s="1"/>
  <c r="P515" s="1"/>
  <c r="N519"/>
  <c r="N518" s="1"/>
  <c r="N517" s="1"/>
  <c r="N516" s="1"/>
  <c r="N515" s="1"/>
  <c r="M519"/>
  <c r="M518" s="1"/>
  <c r="M517" s="1"/>
  <c r="M516" s="1"/>
  <c r="M515" s="1"/>
  <c r="L519"/>
  <c r="L518" s="1"/>
  <c r="L517" s="1"/>
  <c r="L516" s="1"/>
  <c r="L515" s="1"/>
  <c r="J519"/>
  <c r="J518" s="1"/>
  <c r="J517" s="1"/>
  <c r="J516" s="1"/>
  <c r="J515" s="1"/>
  <c r="K512"/>
  <c r="K511" s="1"/>
  <c r="P511"/>
  <c r="N511"/>
  <c r="M511"/>
  <c r="L511"/>
  <c r="J511"/>
  <c r="K510"/>
  <c r="K509"/>
  <c r="K508"/>
  <c r="P507"/>
  <c r="P506" s="1"/>
  <c r="P505" s="1"/>
  <c r="P504" s="1"/>
  <c r="P503" s="1"/>
  <c r="N507"/>
  <c r="N506" s="1"/>
  <c r="N505" s="1"/>
  <c r="N504" s="1"/>
  <c r="N503" s="1"/>
  <c r="M507"/>
  <c r="M506" s="1"/>
  <c r="M505" s="1"/>
  <c r="M504" s="1"/>
  <c r="M503" s="1"/>
  <c r="L507"/>
  <c r="L506" s="1"/>
  <c r="L505" s="1"/>
  <c r="L504" s="1"/>
  <c r="L503" s="1"/>
  <c r="J507"/>
  <c r="J506" s="1"/>
  <c r="J505" s="1"/>
  <c r="J504" s="1"/>
  <c r="J503" s="1"/>
  <c r="K502"/>
  <c r="K501" s="1"/>
  <c r="K500" s="1"/>
  <c r="K499" s="1"/>
  <c r="K498" s="1"/>
  <c r="P501"/>
  <c r="P500" s="1"/>
  <c r="P499" s="1"/>
  <c r="P498" s="1"/>
  <c r="N501"/>
  <c r="M501"/>
  <c r="L501"/>
  <c r="L500" s="1"/>
  <c r="L499" s="1"/>
  <c r="L498" s="1"/>
  <c r="J501"/>
  <c r="J500" s="1"/>
  <c r="J499" s="1"/>
  <c r="J498" s="1"/>
  <c r="N500"/>
  <c r="N499" s="1"/>
  <c r="N498" s="1"/>
  <c r="M500"/>
  <c r="M499" s="1"/>
  <c r="M498" s="1"/>
  <c r="K497"/>
  <c r="K496"/>
  <c r="P495"/>
  <c r="P494" s="1"/>
  <c r="N495"/>
  <c r="N494" s="1"/>
  <c r="M495"/>
  <c r="M494" s="1"/>
  <c r="L495"/>
  <c r="L494" s="1"/>
  <c r="J495"/>
  <c r="J494" s="1"/>
  <c r="K493"/>
  <c r="K492" s="1"/>
  <c r="K491" s="1"/>
  <c r="P492"/>
  <c r="P491" s="1"/>
  <c r="N492"/>
  <c r="N491" s="1"/>
  <c r="M492"/>
  <c r="M491" s="1"/>
  <c r="L492"/>
  <c r="L491" s="1"/>
  <c r="J492"/>
  <c r="J491" s="1"/>
  <c r="K490"/>
  <c r="K489" s="1"/>
  <c r="K488" s="1"/>
  <c r="P489"/>
  <c r="P488" s="1"/>
  <c r="N489"/>
  <c r="N488" s="1"/>
  <c r="M489"/>
  <c r="M488" s="1"/>
  <c r="L489"/>
  <c r="L488" s="1"/>
  <c r="J489"/>
  <c r="J488" s="1"/>
  <c r="K484"/>
  <c r="K483" s="1"/>
  <c r="K482" s="1"/>
  <c r="K481" s="1"/>
  <c r="K480" s="1"/>
  <c r="K479" s="1"/>
  <c r="P483"/>
  <c r="P482" s="1"/>
  <c r="P481" s="1"/>
  <c r="P480" s="1"/>
  <c r="P479" s="1"/>
  <c r="N483"/>
  <c r="N482" s="1"/>
  <c r="N481" s="1"/>
  <c r="N480" s="1"/>
  <c r="N479" s="1"/>
  <c r="M483"/>
  <c r="M482" s="1"/>
  <c r="M481" s="1"/>
  <c r="M480" s="1"/>
  <c r="M479" s="1"/>
  <c r="L483"/>
  <c r="L482" s="1"/>
  <c r="L481" s="1"/>
  <c r="L480" s="1"/>
  <c r="L479" s="1"/>
  <c r="J483"/>
  <c r="J482" s="1"/>
  <c r="J481" s="1"/>
  <c r="J480" s="1"/>
  <c r="J479" s="1"/>
  <c r="O482"/>
  <c r="N476"/>
  <c r="N475"/>
  <c r="N474"/>
  <c r="P473"/>
  <c r="M473"/>
  <c r="L473"/>
  <c r="K473"/>
  <c r="J473"/>
  <c r="K472"/>
  <c r="K471" s="1"/>
  <c r="P471"/>
  <c r="N471"/>
  <c r="M471"/>
  <c r="L471"/>
  <c r="J471"/>
  <c r="K470"/>
  <c r="K469" s="1"/>
  <c r="P469"/>
  <c r="N469"/>
  <c r="M469"/>
  <c r="L469"/>
  <c r="J469"/>
  <c r="N466"/>
  <c r="N465"/>
  <c r="P464"/>
  <c r="P463" s="1"/>
  <c r="M464"/>
  <c r="L464"/>
  <c r="K464"/>
  <c r="K463" s="1"/>
  <c r="J464"/>
  <c r="J463" s="1"/>
  <c r="M463"/>
  <c r="L463"/>
  <c r="N462"/>
  <c r="N461"/>
  <c r="P460"/>
  <c r="P459" s="1"/>
  <c r="M460"/>
  <c r="M459" s="1"/>
  <c r="L460"/>
  <c r="L459" s="1"/>
  <c r="K460"/>
  <c r="K459" s="1"/>
  <c r="J460"/>
  <c r="J459" s="1"/>
  <c r="N458"/>
  <c r="N457" s="1"/>
  <c r="N456" s="1"/>
  <c r="P457"/>
  <c r="P456" s="1"/>
  <c r="M457"/>
  <c r="M456" s="1"/>
  <c r="L457"/>
  <c r="L456" s="1"/>
  <c r="K457"/>
  <c r="K456" s="1"/>
  <c r="J457"/>
  <c r="J456" s="1"/>
  <c r="N452"/>
  <c r="P451"/>
  <c r="M451"/>
  <c r="L451"/>
  <c r="K451"/>
  <c r="J451"/>
  <c r="N450"/>
  <c r="P449"/>
  <c r="M449"/>
  <c r="L449"/>
  <c r="K449"/>
  <c r="J449"/>
  <c r="N448"/>
  <c r="P447"/>
  <c r="M447"/>
  <c r="L447"/>
  <c r="K447"/>
  <c r="J447"/>
  <c r="N442"/>
  <c r="N441"/>
  <c r="P440"/>
  <c r="M440"/>
  <c r="L440"/>
  <c r="K440"/>
  <c r="J440"/>
  <c r="N439"/>
  <c r="N438" s="1"/>
  <c r="N437"/>
  <c r="N436" s="1"/>
  <c r="N435"/>
  <c r="P434"/>
  <c r="M434"/>
  <c r="L434"/>
  <c r="K434"/>
  <c r="J434"/>
  <c r="N433"/>
  <c r="P432"/>
  <c r="M432"/>
  <c r="L432"/>
  <c r="K432"/>
  <c r="J432"/>
  <c r="N431"/>
  <c r="P430"/>
  <c r="M430"/>
  <c r="L430"/>
  <c r="K430"/>
  <c r="J430"/>
  <c r="N429"/>
  <c r="N428"/>
  <c r="P427"/>
  <c r="M427"/>
  <c r="L427"/>
  <c r="K427"/>
  <c r="J427"/>
  <c r="N426"/>
  <c r="P425"/>
  <c r="M425"/>
  <c r="L425"/>
  <c r="K425"/>
  <c r="J425"/>
  <c r="N424"/>
  <c r="N423" s="1"/>
  <c r="P423"/>
  <c r="M423"/>
  <c r="L423"/>
  <c r="K423"/>
  <c r="J423"/>
  <c r="N422"/>
  <c r="N421"/>
  <c r="P420"/>
  <c r="M420"/>
  <c r="L420"/>
  <c r="K420"/>
  <c r="J420"/>
  <c r="N419"/>
  <c r="P418"/>
  <c r="M418"/>
  <c r="L418"/>
  <c r="K418"/>
  <c r="J418"/>
  <c r="K412"/>
  <c r="K411" s="1"/>
  <c r="K410" s="1"/>
  <c r="K409" s="1"/>
  <c r="K408" s="1"/>
  <c r="K407" s="1"/>
  <c r="K406" s="1"/>
  <c r="P411"/>
  <c r="P410" s="1"/>
  <c r="P409" s="1"/>
  <c r="P408" s="1"/>
  <c r="P407" s="1"/>
  <c r="P406" s="1"/>
  <c r="N411"/>
  <c r="N410" s="1"/>
  <c r="N409" s="1"/>
  <c r="N408" s="1"/>
  <c r="N407" s="1"/>
  <c r="N406" s="1"/>
  <c r="M411"/>
  <c r="M410" s="1"/>
  <c r="M409" s="1"/>
  <c r="M408" s="1"/>
  <c r="M407" s="1"/>
  <c r="M406" s="1"/>
  <c r="L411"/>
  <c r="L410" s="1"/>
  <c r="L409" s="1"/>
  <c r="L408" s="1"/>
  <c r="L407" s="1"/>
  <c r="L406" s="1"/>
  <c r="J411"/>
  <c r="J410" s="1"/>
  <c r="J409" s="1"/>
  <c r="J408" s="1"/>
  <c r="J407" s="1"/>
  <c r="J406" s="1"/>
  <c r="K404"/>
  <c r="K403"/>
  <c r="K402"/>
  <c r="P401"/>
  <c r="P400" s="1"/>
  <c r="P399" s="1"/>
  <c r="P398" s="1"/>
  <c r="P397" s="1"/>
  <c r="P396" s="1"/>
  <c r="N401"/>
  <c r="N400" s="1"/>
  <c r="N399" s="1"/>
  <c r="N398" s="1"/>
  <c r="N397" s="1"/>
  <c r="N396" s="1"/>
  <c r="M401"/>
  <c r="M400" s="1"/>
  <c r="M399" s="1"/>
  <c r="M398" s="1"/>
  <c r="M397" s="1"/>
  <c r="M396" s="1"/>
  <c r="L401"/>
  <c r="L400" s="1"/>
  <c r="L399" s="1"/>
  <c r="L398" s="1"/>
  <c r="L397" s="1"/>
  <c r="L396" s="1"/>
  <c r="J401"/>
  <c r="J400" s="1"/>
  <c r="J399" s="1"/>
  <c r="J398" s="1"/>
  <c r="J397" s="1"/>
  <c r="J396" s="1"/>
  <c r="K395"/>
  <c r="K394"/>
  <c r="P393"/>
  <c r="P392" s="1"/>
  <c r="N393"/>
  <c r="N392" s="1"/>
  <c r="M393"/>
  <c r="M392" s="1"/>
  <c r="L393"/>
  <c r="L392" s="1"/>
  <c r="J393"/>
  <c r="J392" s="1"/>
  <c r="K391"/>
  <c r="K390" s="1"/>
  <c r="P390"/>
  <c r="N390"/>
  <c r="M390"/>
  <c r="L390"/>
  <c r="J390"/>
  <c r="K389"/>
  <c r="K388"/>
  <c r="P387"/>
  <c r="N387"/>
  <c r="M387"/>
  <c r="L387"/>
  <c r="J387"/>
  <c r="P384"/>
  <c r="P383" s="1"/>
  <c r="P382" s="1"/>
  <c r="P381" s="1"/>
  <c r="J384"/>
  <c r="K384" s="1"/>
  <c r="K383" s="1"/>
  <c r="K382" s="1"/>
  <c r="K381" s="1"/>
  <c r="N383"/>
  <c r="N382" s="1"/>
  <c r="N381" s="1"/>
  <c r="M383"/>
  <c r="M382" s="1"/>
  <c r="M381" s="1"/>
  <c r="L383"/>
  <c r="L382" s="1"/>
  <c r="L381" s="1"/>
  <c r="K378"/>
  <c r="K377" s="1"/>
  <c r="K376" s="1"/>
  <c r="K375" s="1"/>
  <c r="P377"/>
  <c r="P376" s="1"/>
  <c r="P375" s="1"/>
  <c r="N377"/>
  <c r="M377"/>
  <c r="L377"/>
  <c r="L376" s="1"/>
  <c r="L375" s="1"/>
  <c r="J377"/>
  <c r="J376" s="1"/>
  <c r="J375" s="1"/>
  <c r="N376"/>
  <c r="N375" s="1"/>
  <c r="M376"/>
  <c r="M375" s="1"/>
  <c r="K374"/>
  <c r="K373" s="1"/>
  <c r="K372" s="1"/>
  <c r="P373"/>
  <c r="P372" s="1"/>
  <c r="N373"/>
  <c r="N372" s="1"/>
  <c r="M373"/>
  <c r="M372" s="1"/>
  <c r="L373"/>
  <c r="L372" s="1"/>
  <c r="J373"/>
  <c r="J372" s="1"/>
  <c r="K371"/>
  <c r="K370" s="1"/>
  <c r="K369" s="1"/>
  <c r="P370"/>
  <c r="P369" s="1"/>
  <c r="N370"/>
  <c r="N369" s="1"/>
  <c r="M370"/>
  <c r="M369" s="1"/>
  <c r="L370"/>
  <c r="L369" s="1"/>
  <c r="J370"/>
  <c r="J369" s="1"/>
  <c r="K364"/>
  <c r="K363" s="1"/>
  <c r="K362" s="1"/>
  <c r="P363"/>
  <c r="P362" s="1"/>
  <c r="N363"/>
  <c r="N362" s="1"/>
  <c r="M363"/>
  <c r="M362" s="1"/>
  <c r="L363"/>
  <c r="L362" s="1"/>
  <c r="J363"/>
  <c r="J362" s="1"/>
  <c r="K361"/>
  <c r="K360" s="1"/>
  <c r="K359" s="1"/>
  <c r="P360"/>
  <c r="P359" s="1"/>
  <c r="N360"/>
  <c r="N359" s="1"/>
  <c r="M360"/>
  <c r="M359" s="1"/>
  <c r="L360"/>
  <c r="L359" s="1"/>
  <c r="J360"/>
  <c r="J359" s="1"/>
  <c r="K355"/>
  <c r="K354" s="1"/>
  <c r="K353" s="1"/>
  <c r="K352" s="1"/>
  <c r="K351" s="1"/>
  <c r="P354"/>
  <c r="P353" s="1"/>
  <c r="P352" s="1"/>
  <c r="P351" s="1"/>
  <c r="N354"/>
  <c r="N353" s="1"/>
  <c r="N352" s="1"/>
  <c r="N351" s="1"/>
  <c r="M354"/>
  <c r="M353" s="1"/>
  <c r="M352" s="1"/>
  <c r="M351" s="1"/>
  <c r="L354"/>
  <c r="L353" s="1"/>
  <c r="L352" s="1"/>
  <c r="L351" s="1"/>
  <c r="J354"/>
  <c r="J353" s="1"/>
  <c r="J352" s="1"/>
  <c r="J351" s="1"/>
  <c r="K350"/>
  <c r="K349" s="1"/>
  <c r="K348" s="1"/>
  <c r="P349"/>
  <c r="P348" s="1"/>
  <c r="N349"/>
  <c r="N348" s="1"/>
  <c r="M349"/>
  <c r="M348" s="1"/>
  <c r="L349"/>
  <c r="L348" s="1"/>
  <c r="J349"/>
  <c r="J348" s="1"/>
  <c r="K347"/>
  <c r="K346" s="1"/>
  <c r="K345" s="1"/>
  <c r="P346"/>
  <c r="P345" s="1"/>
  <c r="N346"/>
  <c r="M346"/>
  <c r="M345" s="1"/>
  <c r="L346"/>
  <c r="L345" s="1"/>
  <c r="J346"/>
  <c r="J345" s="1"/>
  <c r="N345"/>
  <c r="N339"/>
  <c r="N338" s="1"/>
  <c r="N337" s="1"/>
  <c r="N336" s="1"/>
  <c r="P338"/>
  <c r="P337" s="1"/>
  <c r="P336" s="1"/>
  <c r="M338"/>
  <c r="M337" s="1"/>
  <c r="M336" s="1"/>
  <c r="M335" s="1"/>
  <c r="M334" s="1"/>
  <c r="M333" s="1"/>
  <c r="L338"/>
  <c r="L337" s="1"/>
  <c r="L336" s="1"/>
  <c r="K338"/>
  <c r="K337" s="1"/>
  <c r="K336" s="1"/>
  <c r="J338"/>
  <c r="J337" s="1"/>
  <c r="J336" s="1"/>
  <c r="K332"/>
  <c r="K331" s="1"/>
  <c r="P331"/>
  <c r="N331"/>
  <c r="M331"/>
  <c r="L331"/>
  <c r="J331"/>
  <c r="K330"/>
  <c r="K329" s="1"/>
  <c r="P329"/>
  <c r="N329"/>
  <c r="M329"/>
  <c r="L329"/>
  <c r="J329"/>
  <c r="K328"/>
  <c r="K327" s="1"/>
  <c r="P327"/>
  <c r="N327"/>
  <c r="M327"/>
  <c r="L327"/>
  <c r="J327"/>
  <c r="K326"/>
  <c r="K325"/>
  <c r="P324"/>
  <c r="N324"/>
  <c r="M324"/>
  <c r="L324"/>
  <c r="J324"/>
  <c r="K322"/>
  <c r="K321" s="1"/>
  <c r="P321"/>
  <c r="N321"/>
  <c r="M321"/>
  <c r="L321"/>
  <c r="J321"/>
  <c r="K320"/>
  <c r="K319"/>
  <c r="P318"/>
  <c r="N318"/>
  <c r="M318"/>
  <c r="L318"/>
  <c r="J318"/>
  <c r="K313"/>
  <c r="K312" s="1"/>
  <c r="K311" s="1"/>
  <c r="K310" s="1"/>
  <c r="K309" s="1"/>
  <c r="K308" s="1"/>
  <c r="P312"/>
  <c r="P311" s="1"/>
  <c r="P310" s="1"/>
  <c r="P309" s="1"/>
  <c r="P308" s="1"/>
  <c r="N312"/>
  <c r="N311" s="1"/>
  <c r="N310" s="1"/>
  <c r="N309" s="1"/>
  <c r="N308" s="1"/>
  <c r="M312"/>
  <c r="M311" s="1"/>
  <c r="M310" s="1"/>
  <c r="M309" s="1"/>
  <c r="M308" s="1"/>
  <c r="L312"/>
  <c r="L311" s="1"/>
  <c r="L310" s="1"/>
  <c r="L309" s="1"/>
  <c r="L308" s="1"/>
  <c r="J312"/>
  <c r="J311" s="1"/>
  <c r="J310" s="1"/>
  <c r="J309" s="1"/>
  <c r="J308" s="1"/>
  <c r="K307"/>
  <c r="K306" s="1"/>
  <c r="P306"/>
  <c r="N306"/>
  <c r="N304" s="1"/>
  <c r="N303" s="1"/>
  <c r="M306"/>
  <c r="M304" s="1"/>
  <c r="M303" s="1"/>
  <c r="L306"/>
  <c r="L305" s="1"/>
  <c r="J306"/>
  <c r="J304" s="1"/>
  <c r="J303" s="1"/>
  <c r="N305"/>
  <c r="K302"/>
  <c r="K301" s="1"/>
  <c r="K300" s="1"/>
  <c r="K299" s="1"/>
  <c r="K298" s="1"/>
  <c r="P301"/>
  <c r="P300" s="1"/>
  <c r="P299" s="1"/>
  <c r="P298" s="1"/>
  <c r="N301"/>
  <c r="N300" s="1"/>
  <c r="N299" s="1"/>
  <c r="N298" s="1"/>
  <c r="M301"/>
  <c r="M300" s="1"/>
  <c r="M299" s="1"/>
  <c r="M298" s="1"/>
  <c r="L301"/>
  <c r="L300" s="1"/>
  <c r="L299" s="1"/>
  <c r="L298" s="1"/>
  <c r="J301"/>
  <c r="J300" s="1"/>
  <c r="J299" s="1"/>
  <c r="J298" s="1"/>
  <c r="K296"/>
  <c r="K295" s="1"/>
  <c r="K294" s="1"/>
  <c r="K293" s="1"/>
  <c r="K292" s="1"/>
  <c r="P295"/>
  <c r="P294" s="1"/>
  <c r="P293" s="1"/>
  <c r="P292" s="1"/>
  <c r="N295"/>
  <c r="N294" s="1"/>
  <c r="N293" s="1"/>
  <c r="N292" s="1"/>
  <c r="M295"/>
  <c r="M294" s="1"/>
  <c r="M293" s="1"/>
  <c r="M292" s="1"/>
  <c r="L295"/>
  <c r="L294" s="1"/>
  <c r="L293" s="1"/>
  <c r="L292" s="1"/>
  <c r="J295"/>
  <c r="J294" s="1"/>
  <c r="J293" s="1"/>
  <c r="J292" s="1"/>
  <c r="K291"/>
  <c r="K290"/>
  <c r="P289"/>
  <c r="P288" s="1"/>
  <c r="N289"/>
  <c r="N288" s="1"/>
  <c r="M289"/>
  <c r="M288" s="1"/>
  <c r="L289"/>
  <c r="L288" s="1"/>
  <c r="J289"/>
  <c r="J288" s="1"/>
  <c r="K287"/>
  <c r="K286"/>
  <c r="P285"/>
  <c r="P284" s="1"/>
  <c r="N285"/>
  <c r="N284" s="1"/>
  <c r="M285"/>
  <c r="M284" s="1"/>
  <c r="L285"/>
  <c r="L284" s="1"/>
  <c r="J285"/>
  <c r="J284" s="1"/>
  <c r="N283"/>
  <c r="N282"/>
  <c r="N281"/>
  <c r="P280"/>
  <c r="M280"/>
  <c r="L280"/>
  <c r="K280"/>
  <c r="J280"/>
  <c r="K279"/>
  <c r="K278"/>
  <c r="K277"/>
  <c r="K276"/>
  <c r="K275"/>
  <c r="P274"/>
  <c r="N274"/>
  <c r="M274"/>
  <c r="L274"/>
  <c r="J274"/>
  <c r="K272"/>
  <c r="K271" s="1"/>
  <c r="K270" s="1"/>
  <c r="P271"/>
  <c r="P270" s="1"/>
  <c r="N271"/>
  <c r="N270" s="1"/>
  <c r="M271"/>
  <c r="M270" s="1"/>
  <c r="L271"/>
  <c r="L270" s="1"/>
  <c r="J271"/>
  <c r="J270" s="1"/>
  <c r="K266"/>
  <c r="K265" s="1"/>
  <c r="K264" s="1"/>
  <c r="P265"/>
  <c r="P264" s="1"/>
  <c r="N265"/>
  <c r="N264" s="1"/>
  <c r="M265"/>
  <c r="M264" s="1"/>
  <c r="L265"/>
  <c r="L264" s="1"/>
  <c r="J265"/>
  <c r="J264" s="1"/>
  <c r="N263"/>
  <c r="N262"/>
  <c r="N261"/>
  <c r="P260"/>
  <c r="M260"/>
  <c r="L260"/>
  <c r="K260"/>
  <c r="J260"/>
  <c r="K259"/>
  <c r="K258"/>
  <c r="K257"/>
  <c r="K256"/>
  <c r="P255"/>
  <c r="N255"/>
  <c r="M255"/>
  <c r="L255"/>
  <c r="J255"/>
  <c r="K248"/>
  <c r="K247" s="1"/>
  <c r="K246" s="1"/>
  <c r="K245" s="1"/>
  <c r="K244" s="1"/>
  <c r="K243" s="1"/>
  <c r="P247"/>
  <c r="P246" s="1"/>
  <c r="P245" s="1"/>
  <c r="P244" s="1"/>
  <c r="P243" s="1"/>
  <c r="N247"/>
  <c r="N246" s="1"/>
  <c r="N245" s="1"/>
  <c r="N244" s="1"/>
  <c r="N243" s="1"/>
  <c r="M247"/>
  <c r="M246" s="1"/>
  <c r="M245" s="1"/>
  <c r="M244" s="1"/>
  <c r="M243" s="1"/>
  <c r="L247"/>
  <c r="L246" s="1"/>
  <c r="L245" s="1"/>
  <c r="L244" s="1"/>
  <c r="L243" s="1"/>
  <c r="J247"/>
  <c r="J246" s="1"/>
  <c r="J245" s="1"/>
  <c r="J244" s="1"/>
  <c r="J243" s="1"/>
  <c r="K242"/>
  <c r="K241" s="1"/>
  <c r="K240" s="1"/>
  <c r="P241"/>
  <c r="P240" s="1"/>
  <c r="N241"/>
  <c r="N240" s="1"/>
  <c r="M241"/>
  <c r="M240" s="1"/>
  <c r="L241"/>
  <c r="L240" s="1"/>
  <c r="J241"/>
  <c r="J240" s="1"/>
  <c r="K239"/>
  <c r="K238" s="1"/>
  <c r="K237" s="1"/>
  <c r="P238"/>
  <c r="P237" s="1"/>
  <c r="N238"/>
  <c r="N237" s="1"/>
  <c r="M238"/>
  <c r="M237" s="1"/>
  <c r="L238"/>
  <c r="L237" s="1"/>
  <c r="J238"/>
  <c r="J237" s="1"/>
  <c r="K234"/>
  <c r="K233" s="1"/>
  <c r="K232" s="1"/>
  <c r="K231" s="1"/>
  <c r="K230" s="1"/>
  <c r="P233"/>
  <c r="P232" s="1"/>
  <c r="P231" s="1"/>
  <c r="P230" s="1"/>
  <c r="N233"/>
  <c r="N232" s="1"/>
  <c r="N231" s="1"/>
  <c r="N230" s="1"/>
  <c r="M233"/>
  <c r="M232" s="1"/>
  <c r="M231" s="1"/>
  <c r="M230" s="1"/>
  <c r="L233"/>
  <c r="L232" s="1"/>
  <c r="L231" s="1"/>
  <c r="L230" s="1"/>
  <c r="J233"/>
  <c r="J232" s="1"/>
  <c r="J231" s="1"/>
  <c r="J230" s="1"/>
  <c r="K229"/>
  <c r="K228" s="1"/>
  <c r="P228"/>
  <c r="N228"/>
  <c r="M228"/>
  <c r="L228"/>
  <c r="J228"/>
  <c r="K227"/>
  <c r="K226"/>
  <c r="P225"/>
  <c r="N225"/>
  <c r="M225"/>
  <c r="L225"/>
  <c r="J225"/>
  <c r="K219"/>
  <c r="K218" s="1"/>
  <c r="P218"/>
  <c r="N218"/>
  <c r="M218"/>
  <c r="L218"/>
  <c r="J218"/>
  <c r="K217"/>
  <c r="K216"/>
  <c r="P215"/>
  <c r="N215"/>
  <c r="M215"/>
  <c r="L215"/>
  <c r="J215"/>
  <c r="K209"/>
  <c r="K208" s="1"/>
  <c r="K207" s="1"/>
  <c r="K206" s="1"/>
  <c r="K205" s="1"/>
  <c r="K204" s="1"/>
  <c r="K203" s="1"/>
  <c r="P208"/>
  <c r="P207" s="1"/>
  <c r="P206" s="1"/>
  <c r="P205" s="1"/>
  <c r="P204" s="1"/>
  <c r="P203" s="1"/>
  <c r="N208"/>
  <c r="N207" s="1"/>
  <c r="N206" s="1"/>
  <c r="N205" s="1"/>
  <c r="N204" s="1"/>
  <c r="N203" s="1"/>
  <c r="M208"/>
  <c r="M207" s="1"/>
  <c r="M206" s="1"/>
  <c r="M205" s="1"/>
  <c r="M204" s="1"/>
  <c r="M203" s="1"/>
  <c r="L208"/>
  <c r="L207" s="1"/>
  <c r="L206" s="1"/>
  <c r="L205" s="1"/>
  <c r="L204" s="1"/>
  <c r="L203" s="1"/>
  <c r="J208"/>
  <c r="J207" s="1"/>
  <c r="J206" s="1"/>
  <c r="J205" s="1"/>
  <c r="J204" s="1"/>
  <c r="J203" s="1"/>
  <c r="K201"/>
  <c r="K200" s="1"/>
  <c r="P200"/>
  <c r="N200"/>
  <c r="M200"/>
  <c r="L200"/>
  <c r="J200"/>
  <c r="K199"/>
  <c r="K198"/>
  <c r="K197"/>
  <c r="P196"/>
  <c r="P195" s="1"/>
  <c r="P194" s="1"/>
  <c r="N196"/>
  <c r="N195" s="1"/>
  <c r="N194" s="1"/>
  <c r="M196"/>
  <c r="L196"/>
  <c r="L195" s="1"/>
  <c r="L194" s="1"/>
  <c r="J196"/>
  <c r="J195" s="1"/>
  <c r="J194" s="1"/>
  <c r="K193"/>
  <c r="K192" s="1"/>
  <c r="K191" s="1"/>
  <c r="P192"/>
  <c r="P191" s="1"/>
  <c r="N192"/>
  <c r="N191" s="1"/>
  <c r="M192"/>
  <c r="M191" s="1"/>
  <c r="L192"/>
  <c r="L191" s="1"/>
  <c r="J192"/>
  <c r="J191" s="1"/>
  <c r="K190"/>
  <c r="K189" s="1"/>
  <c r="P189"/>
  <c r="N189"/>
  <c r="M189"/>
  <c r="L189"/>
  <c r="J189"/>
  <c r="K188"/>
  <c r="K187" s="1"/>
  <c r="P187"/>
  <c r="N187"/>
  <c r="M187"/>
  <c r="L187"/>
  <c r="J187"/>
  <c r="K181"/>
  <c r="K180" s="1"/>
  <c r="K179" s="1"/>
  <c r="K178" s="1"/>
  <c r="K177" s="1"/>
  <c r="K176" s="1"/>
  <c r="K175" s="1"/>
  <c r="P180"/>
  <c r="P179" s="1"/>
  <c r="P178" s="1"/>
  <c r="P177" s="1"/>
  <c r="P176" s="1"/>
  <c r="P175" s="1"/>
  <c r="N180"/>
  <c r="N179" s="1"/>
  <c r="N178" s="1"/>
  <c r="N177" s="1"/>
  <c r="N176" s="1"/>
  <c r="N175" s="1"/>
  <c r="M180"/>
  <c r="M179" s="1"/>
  <c r="M178" s="1"/>
  <c r="M177" s="1"/>
  <c r="M176" s="1"/>
  <c r="M175" s="1"/>
  <c r="L180"/>
  <c r="L179" s="1"/>
  <c r="L178" s="1"/>
  <c r="L177" s="1"/>
  <c r="L176" s="1"/>
  <c r="L175" s="1"/>
  <c r="J180"/>
  <c r="J179" s="1"/>
  <c r="J178" s="1"/>
  <c r="J177" s="1"/>
  <c r="J176" s="1"/>
  <c r="J175" s="1"/>
  <c r="P173"/>
  <c r="P172" s="1"/>
  <c r="P171" s="1"/>
  <c r="P170" s="1"/>
  <c r="P169" s="1"/>
  <c r="P168" s="1"/>
  <c r="J173"/>
  <c r="N172"/>
  <c r="N171" s="1"/>
  <c r="N170" s="1"/>
  <c r="N169" s="1"/>
  <c r="M172"/>
  <c r="M171" s="1"/>
  <c r="M170" s="1"/>
  <c r="M169" s="1"/>
  <c r="L172"/>
  <c r="L171" s="1"/>
  <c r="L170" s="1"/>
  <c r="L169" s="1"/>
  <c r="K166"/>
  <c r="K165" s="1"/>
  <c r="P165"/>
  <c r="P164" s="1"/>
  <c r="P163" s="1"/>
  <c r="N165"/>
  <c r="N164" s="1"/>
  <c r="M165"/>
  <c r="M164" s="1"/>
  <c r="L165"/>
  <c r="L164" s="1"/>
  <c r="J165"/>
  <c r="J164" s="1"/>
  <c r="J163" s="1"/>
  <c r="N163"/>
  <c r="M163"/>
  <c r="K162"/>
  <c r="K161" s="1"/>
  <c r="K160" s="1"/>
  <c r="K159" s="1"/>
  <c r="P161"/>
  <c r="P160" s="1"/>
  <c r="P159" s="1"/>
  <c r="N161"/>
  <c r="N160" s="1"/>
  <c r="N159" s="1"/>
  <c r="M161"/>
  <c r="M160" s="1"/>
  <c r="M159" s="1"/>
  <c r="L161"/>
  <c r="L160" s="1"/>
  <c r="L159" s="1"/>
  <c r="J161"/>
  <c r="J160" s="1"/>
  <c r="J159" s="1"/>
  <c r="K155"/>
  <c r="K154" s="1"/>
  <c r="K153" s="1"/>
  <c r="K152" s="1"/>
  <c r="K151" s="1"/>
  <c r="P154"/>
  <c r="P153" s="1"/>
  <c r="P152" s="1"/>
  <c r="P151" s="1"/>
  <c r="N154"/>
  <c r="N153" s="1"/>
  <c r="N152" s="1"/>
  <c r="N151" s="1"/>
  <c r="M154"/>
  <c r="M153" s="1"/>
  <c r="M152" s="1"/>
  <c r="M151" s="1"/>
  <c r="L154"/>
  <c r="L153" s="1"/>
  <c r="L152" s="1"/>
  <c r="L151" s="1"/>
  <c r="J154"/>
  <c r="J153" s="1"/>
  <c r="J152" s="1"/>
  <c r="J151" s="1"/>
  <c r="K150"/>
  <c r="K149" s="1"/>
  <c r="K148" s="1"/>
  <c r="K147" s="1"/>
  <c r="K146" s="1"/>
  <c r="P149"/>
  <c r="P148" s="1"/>
  <c r="P147" s="1"/>
  <c r="P146" s="1"/>
  <c r="N149"/>
  <c r="N148" s="1"/>
  <c r="M149"/>
  <c r="M148" s="1"/>
  <c r="M147" s="1"/>
  <c r="M146" s="1"/>
  <c r="L149"/>
  <c r="L148" s="1"/>
  <c r="L147" s="1"/>
  <c r="L146" s="1"/>
  <c r="J149"/>
  <c r="J148" s="1"/>
  <c r="J147" s="1"/>
  <c r="J146" s="1"/>
  <c r="N147"/>
  <c r="N146" s="1"/>
  <c r="K143"/>
  <c r="K142"/>
  <c r="K141"/>
  <c r="P140"/>
  <c r="P139" s="1"/>
  <c r="P138" s="1"/>
  <c r="P137" s="1"/>
  <c r="P136" s="1"/>
  <c r="P135" s="1"/>
  <c r="N140"/>
  <c r="N139" s="1"/>
  <c r="N138" s="1"/>
  <c r="N137" s="1"/>
  <c r="N136" s="1"/>
  <c r="N135" s="1"/>
  <c r="M140"/>
  <c r="M139" s="1"/>
  <c r="M138" s="1"/>
  <c r="M137" s="1"/>
  <c r="M136" s="1"/>
  <c r="M135" s="1"/>
  <c r="L140"/>
  <c r="L139" s="1"/>
  <c r="L138" s="1"/>
  <c r="L137" s="1"/>
  <c r="L136" s="1"/>
  <c r="L135" s="1"/>
  <c r="J140"/>
  <c r="J139" s="1"/>
  <c r="J138" s="1"/>
  <c r="J137" s="1"/>
  <c r="J136" s="1"/>
  <c r="J135" s="1"/>
  <c r="N134"/>
  <c r="N133"/>
  <c r="P132"/>
  <c r="P131" s="1"/>
  <c r="P130" s="1"/>
  <c r="P129" s="1"/>
  <c r="P128" s="1"/>
  <c r="M132"/>
  <c r="L132"/>
  <c r="L131" s="1"/>
  <c r="L130" s="1"/>
  <c r="L129" s="1"/>
  <c r="L128" s="1"/>
  <c r="K132"/>
  <c r="K131" s="1"/>
  <c r="K130" s="1"/>
  <c r="K129" s="1"/>
  <c r="K128" s="1"/>
  <c r="J132"/>
  <c r="J131" s="1"/>
  <c r="J130" s="1"/>
  <c r="J129" s="1"/>
  <c r="J128" s="1"/>
  <c r="M131"/>
  <c r="M130" s="1"/>
  <c r="M129" s="1"/>
  <c r="M128" s="1"/>
  <c r="N127"/>
  <c r="N126" s="1"/>
  <c r="P126"/>
  <c r="M126"/>
  <c r="L126"/>
  <c r="K126"/>
  <c r="J126"/>
  <c r="L125"/>
  <c r="P124"/>
  <c r="N124"/>
  <c r="M124"/>
  <c r="L124"/>
  <c r="K124"/>
  <c r="J124"/>
  <c r="J123"/>
  <c r="J122" s="1"/>
  <c r="P122"/>
  <c r="N122"/>
  <c r="M122"/>
  <c r="L122"/>
  <c r="K121"/>
  <c r="K120" s="1"/>
  <c r="P120"/>
  <c r="N120"/>
  <c r="M120"/>
  <c r="L120"/>
  <c r="J120"/>
  <c r="K119"/>
  <c r="K118"/>
  <c r="K117"/>
  <c r="P116"/>
  <c r="N116"/>
  <c r="M116"/>
  <c r="L116"/>
  <c r="J116"/>
  <c r="K115"/>
  <c r="K114" s="1"/>
  <c r="P114"/>
  <c r="N114"/>
  <c r="M114"/>
  <c r="L114"/>
  <c r="J114"/>
  <c r="K111"/>
  <c r="K110" s="1"/>
  <c r="K109" s="1"/>
  <c r="K108" s="1"/>
  <c r="P110"/>
  <c r="P109" s="1"/>
  <c r="P108" s="1"/>
  <c r="N110"/>
  <c r="N109" s="1"/>
  <c r="N108" s="1"/>
  <c r="M110"/>
  <c r="M109" s="1"/>
  <c r="M108" s="1"/>
  <c r="L110"/>
  <c r="L109" s="1"/>
  <c r="L108" s="1"/>
  <c r="J110"/>
  <c r="J109" s="1"/>
  <c r="J108" s="1"/>
  <c r="P107"/>
  <c r="P106" s="1"/>
  <c r="P105" s="1"/>
  <c r="P104" s="1"/>
  <c r="J107"/>
  <c r="K107" s="1"/>
  <c r="K106" s="1"/>
  <c r="K105" s="1"/>
  <c r="K104" s="1"/>
  <c r="N106"/>
  <c r="N105" s="1"/>
  <c r="N104" s="1"/>
  <c r="M106"/>
  <c r="M105" s="1"/>
  <c r="M104" s="1"/>
  <c r="L106"/>
  <c r="L105" s="1"/>
  <c r="L104" s="1"/>
  <c r="K103"/>
  <c r="K102" s="1"/>
  <c r="K101" s="1"/>
  <c r="K100" s="1"/>
  <c r="P102"/>
  <c r="P101" s="1"/>
  <c r="P100" s="1"/>
  <c r="N102"/>
  <c r="N101" s="1"/>
  <c r="N100" s="1"/>
  <c r="M102"/>
  <c r="M101" s="1"/>
  <c r="M100" s="1"/>
  <c r="L102"/>
  <c r="L101" s="1"/>
  <c r="L100" s="1"/>
  <c r="J102"/>
  <c r="J101" s="1"/>
  <c r="J100" s="1"/>
  <c r="K99"/>
  <c r="K98" s="1"/>
  <c r="K97" s="1"/>
  <c r="K96" s="1"/>
  <c r="P98"/>
  <c r="P97" s="1"/>
  <c r="P96" s="1"/>
  <c r="N98"/>
  <c r="N97" s="1"/>
  <c r="N96" s="1"/>
  <c r="M98"/>
  <c r="M97" s="1"/>
  <c r="M96" s="1"/>
  <c r="L98"/>
  <c r="L97" s="1"/>
  <c r="L96" s="1"/>
  <c r="J98"/>
  <c r="J97" s="1"/>
  <c r="J96" s="1"/>
  <c r="P94"/>
  <c r="P93" s="1"/>
  <c r="J94"/>
  <c r="K94" s="1"/>
  <c r="K93" s="1"/>
  <c r="N93"/>
  <c r="M93"/>
  <c r="L93"/>
  <c r="K92"/>
  <c r="K91" s="1"/>
  <c r="P91"/>
  <c r="N91"/>
  <c r="M91"/>
  <c r="L91"/>
  <c r="J91"/>
  <c r="K88"/>
  <c r="K87" s="1"/>
  <c r="K86" s="1"/>
  <c r="P87"/>
  <c r="P86" s="1"/>
  <c r="N87"/>
  <c r="N86" s="1"/>
  <c r="M87"/>
  <c r="M86" s="1"/>
  <c r="L87"/>
  <c r="L86" s="1"/>
  <c r="J87"/>
  <c r="J86" s="1"/>
  <c r="K85"/>
  <c r="K84" s="1"/>
  <c r="K83" s="1"/>
  <c r="P84"/>
  <c r="P83" s="1"/>
  <c r="N84"/>
  <c r="N83" s="1"/>
  <c r="M84"/>
  <c r="M83" s="1"/>
  <c r="L84"/>
  <c r="L83" s="1"/>
  <c r="J84"/>
  <c r="J83" s="1"/>
  <c r="K80"/>
  <c r="K79" s="1"/>
  <c r="K78" s="1"/>
  <c r="K77" s="1"/>
  <c r="K76" s="1"/>
  <c r="P79"/>
  <c r="P78" s="1"/>
  <c r="P77" s="1"/>
  <c r="P76" s="1"/>
  <c r="N79"/>
  <c r="N78" s="1"/>
  <c r="N77" s="1"/>
  <c r="N76" s="1"/>
  <c r="M79"/>
  <c r="M78" s="1"/>
  <c r="M77" s="1"/>
  <c r="M76" s="1"/>
  <c r="L79"/>
  <c r="L78" s="1"/>
  <c r="L77" s="1"/>
  <c r="L76" s="1"/>
  <c r="J79"/>
  <c r="J78" s="1"/>
  <c r="J77" s="1"/>
  <c r="J76" s="1"/>
  <c r="K75"/>
  <c r="K74" s="1"/>
  <c r="K73" s="1"/>
  <c r="K72" s="1"/>
  <c r="K71" s="1"/>
  <c r="P74"/>
  <c r="P73" s="1"/>
  <c r="P72" s="1"/>
  <c r="P71" s="1"/>
  <c r="N74"/>
  <c r="N73" s="1"/>
  <c r="N72" s="1"/>
  <c r="N71" s="1"/>
  <c r="M74"/>
  <c r="M73" s="1"/>
  <c r="M72" s="1"/>
  <c r="M71" s="1"/>
  <c r="L74"/>
  <c r="L73" s="1"/>
  <c r="L72" s="1"/>
  <c r="L71" s="1"/>
  <c r="J74"/>
  <c r="J73" s="1"/>
  <c r="J72" s="1"/>
  <c r="J71" s="1"/>
  <c r="K69"/>
  <c r="K68" s="1"/>
  <c r="K67" s="1"/>
  <c r="K66" s="1"/>
  <c r="K65" s="1"/>
  <c r="P68"/>
  <c r="P67" s="1"/>
  <c r="P66" s="1"/>
  <c r="P65" s="1"/>
  <c r="N68"/>
  <c r="N67" s="1"/>
  <c r="N66" s="1"/>
  <c r="N65" s="1"/>
  <c r="M68"/>
  <c r="M67" s="1"/>
  <c r="M66" s="1"/>
  <c r="M65" s="1"/>
  <c r="L68"/>
  <c r="L67" s="1"/>
  <c r="L66" s="1"/>
  <c r="L65" s="1"/>
  <c r="J68"/>
  <c r="J67" s="1"/>
  <c r="J66" s="1"/>
  <c r="J65" s="1"/>
  <c r="N64"/>
  <c r="N63" s="1"/>
  <c r="N62" s="1"/>
  <c r="N61" s="1"/>
  <c r="N60" s="1"/>
  <c r="P63"/>
  <c r="P62" s="1"/>
  <c r="P61" s="1"/>
  <c r="P60" s="1"/>
  <c r="M63"/>
  <c r="L63"/>
  <c r="K63"/>
  <c r="K62" s="1"/>
  <c r="K61" s="1"/>
  <c r="K60" s="1"/>
  <c r="J63"/>
  <c r="J62" s="1"/>
  <c r="J61" s="1"/>
  <c r="J60" s="1"/>
  <c r="M62"/>
  <c r="M61" s="1"/>
  <c r="M60" s="1"/>
  <c r="L62"/>
  <c r="L61" s="1"/>
  <c r="L60" s="1"/>
  <c r="N59"/>
  <c r="N58"/>
  <c r="P57"/>
  <c r="M57"/>
  <c r="L57"/>
  <c r="K57"/>
  <c r="J57"/>
  <c r="N56"/>
  <c r="N55"/>
  <c r="P54"/>
  <c r="M54"/>
  <c r="L54"/>
  <c r="K54"/>
  <c r="J54"/>
  <c r="N53"/>
  <c r="N52"/>
  <c r="P51"/>
  <c r="M51"/>
  <c r="L51"/>
  <c r="K51"/>
  <c r="J51"/>
  <c r="N50"/>
  <c r="N49"/>
  <c r="P48"/>
  <c r="M48"/>
  <c r="L48"/>
  <c r="K48"/>
  <c r="J48"/>
  <c r="K47"/>
  <c r="K46" s="1"/>
  <c r="P46"/>
  <c r="N46"/>
  <c r="M46"/>
  <c r="L46"/>
  <c r="J46"/>
  <c r="K45"/>
  <c r="K44"/>
  <c r="K43"/>
  <c r="P42"/>
  <c r="N42"/>
  <c r="M42"/>
  <c r="L42"/>
  <c r="J42"/>
  <c r="K38"/>
  <c r="K37" s="1"/>
  <c r="P37"/>
  <c r="N37"/>
  <c r="M37"/>
  <c r="L37"/>
  <c r="J37"/>
  <c r="K36"/>
  <c r="K35" s="1"/>
  <c r="P35"/>
  <c r="N35"/>
  <c r="M35"/>
  <c r="L35"/>
  <c r="J35"/>
  <c r="K29"/>
  <c r="K28" s="1"/>
  <c r="K27" s="1"/>
  <c r="P28"/>
  <c r="P27" s="1"/>
  <c r="N28"/>
  <c r="N27" s="1"/>
  <c r="M28"/>
  <c r="M27" s="1"/>
  <c r="L28"/>
  <c r="L27" s="1"/>
  <c r="J28"/>
  <c r="J27" s="1"/>
  <c r="K26"/>
  <c r="K25" s="1"/>
  <c r="K24" s="1"/>
  <c r="P25"/>
  <c r="P24" s="1"/>
  <c r="N25"/>
  <c r="N24" s="1"/>
  <c r="M25"/>
  <c r="M24" s="1"/>
  <c r="L25"/>
  <c r="L24" s="1"/>
  <c r="J25"/>
  <c r="J24" s="1"/>
  <c r="K23"/>
  <c r="K22" s="1"/>
  <c r="P22"/>
  <c r="N22"/>
  <c r="M22"/>
  <c r="L22"/>
  <c r="J22"/>
  <c r="K21"/>
  <c r="K20" s="1"/>
  <c r="P20"/>
  <c r="N20"/>
  <c r="M20"/>
  <c r="L20"/>
  <c r="J20"/>
  <c r="K446" l="1"/>
  <c r="K445" s="1"/>
  <c r="K444" s="1"/>
  <c r="K443" s="1"/>
  <c r="L446"/>
  <c r="L445" s="1"/>
  <c r="L444" s="1"/>
  <c r="L443" s="1"/>
  <c r="P446"/>
  <c r="P445" s="1"/>
  <c r="M446"/>
  <c r="M445" s="1"/>
  <c r="M444" s="1"/>
  <c r="M443" s="1"/>
  <c r="J446"/>
  <c r="J445" s="1"/>
  <c r="J444" s="1"/>
  <c r="J443" s="1"/>
  <c r="M305"/>
  <c r="P358"/>
  <c r="P357" s="1"/>
  <c r="P356" s="1"/>
  <c r="N132"/>
  <c r="N131" s="1"/>
  <c r="N130" s="1"/>
  <c r="N129" s="1"/>
  <c r="N128" s="1"/>
  <c r="N186"/>
  <c r="N185" s="1"/>
  <c r="N184" s="1"/>
  <c r="N183" s="1"/>
  <c r="N182" s="1"/>
  <c r="N174" s="1"/>
  <c r="M214"/>
  <c r="M213" s="1"/>
  <c r="M212" s="1"/>
  <c r="M211" s="1"/>
  <c r="M210" s="1"/>
  <c r="M202" s="1"/>
  <c r="M650"/>
  <c r="M649" s="1"/>
  <c r="M648" s="1"/>
  <c r="M647" s="1"/>
  <c r="M646" s="1"/>
  <c r="K335"/>
  <c r="K334" s="1"/>
  <c r="K333" s="1"/>
  <c r="L34"/>
  <c r="L33" s="1"/>
  <c r="L32" s="1"/>
  <c r="P113"/>
  <c r="P112" s="1"/>
  <c r="J236"/>
  <c r="J235" s="1"/>
  <c r="K468"/>
  <c r="K467" s="1"/>
  <c r="L317"/>
  <c r="K318"/>
  <c r="K317" s="1"/>
  <c r="P568"/>
  <c r="P567" s="1"/>
  <c r="P566" s="1"/>
  <c r="J224"/>
  <c r="J223" s="1"/>
  <c r="J222" s="1"/>
  <c r="P224"/>
  <c r="P223" s="1"/>
  <c r="P222" s="1"/>
  <c r="N317"/>
  <c r="M455"/>
  <c r="L344"/>
  <c r="L343" s="1"/>
  <c r="L342" s="1"/>
  <c r="N224"/>
  <c r="N223" s="1"/>
  <c r="N222" s="1"/>
  <c r="L386"/>
  <c r="L385" s="1"/>
  <c r="L380" s="1"/>
  <c r="L379" s="1"/>
  <c r="K455"/>
  <c r="N460"/>
  <c r="N459" s="1"/>
  <c r="L650"/>
  <c r="L649" s="1"/>
  <c r="L648" s="1"/>
  <c r="L647" s="1"/>
  <c r="L646" s="1"/>
  <c r="P468"/>
  <c r="P467" s="1"/>
  <c r="M82"/>
  <c r="N214"/>
  <c r="N213" s="1"/>
  <c r="N212" s="1"/>
  <c r="N211" s="1"/>
  <c r="N210" s="1"/>
  <c r="N202" s="1"/>
  <c r="L224"/>
  <c r="L223" s="1"/>
  <c r="L222" s="1"/>
  <c r="J305"/>
  <c r="P317"/>
  <c r="N418"/>
  <c r="J41"/>
  <c r="J40" s="1"/>
  <c r="J39" s="1"/>
  <c r="M236"/>
  <c r="M235" s="1"/>
  <c r="P236"/>
  <c r="P235" s="1"/>
  <c r="N427"/>
  <c r="M487"/>
  <c r="M486" s="1"/>
  <c r="M485" s="1"/>
  <c r="M478" s="1"/>
  <c r="M477" s="1"/>
  <c r="N524"/>
  <c r="P41"/>
  <c r="P40" s="1"/>
  <c r="P39" s="1"/>
  <c r="L90"/>
  <c r="L89" s="1"/>
  <c r="P82"/>
  <c r="J214"/>
  <c r="J213" s="1"/>
  <c r="J212" s="1"/>
  <c r="J211" s="1"/>
  <c r="J210" s="1"/>
  <c r="J202" s="1"/>
  <c r="P214"/>
  <c r="P213" s="1"/>
  <c r="P212" s="1"/>
  <c r="P211" s="1"/>
  <c r="P210" s="1"/>
  <c r="P202" s="1"/>
  <c r="M273"/>
  <c r="M269" s="1"/>
  <c r="M268" s="1"/>
  <c r="M267" s="1"/>
  <c r="M386"/>
  <c r="M385" s="1"/>
  <c r="M380" s="1"/>
  <c r="M379" s="1"/>
  <c r="N440"/>
  <c r="J524"/>
  <c r="P524"/>
  <c r="M524"/>
  <c r="N533"/>
  <c r="L533"/>
  <c r="P607"/>
  <c r="P606" s="1"/>
  <c r="P597" s="1"/>
  <c r="J624"/>
  <c r="J618" s="1"/>
  <c r="J613" s="1"/>
  <c r="J612" s="1"/>
  <c r="P624"/>
  <c r="P618" s="1"/>
  <c r="P613" s="1"/>
  <c r="P612" s="1"/>
  <c r="J637"/>
  <c r="J633" s="1"/>
  <c r="J632" s="1"/>
  <c r="J631" s="1"/>
  <c r="J630" s="1"/>
  <c r="P637"/>
  <c r="P633" s="1"/>
  <c r="P632" s="1"/>
  <c r="P631" s="1"/>
  <c r="P630" s="1"/>
  <c r="N420"/>
  <c r="J34"/>
  <c r="J33" s="1"/>
  <c r="J32" s="1"/>
  <c r="P34"/>
  <c r="P33" s="1"/>
  <c r="P32" s="1"/>
  <c r="M34"/>
  <c r="M33" s="1"/>
  <c r="M32" s="1"/>
  <c r="N48"/>
  <c r="L145"/>
  <c r="L144" s="1"/>
  <c r="L163"/>
  <c r="L158" s="1"/>
  <c r="L157" s="1"/>
  <c r="L156" s="1"/>
  <c r="M186"/>
  <c r="M185" s="1"/>
  <c r="J273"/>
  <c r="J269" s="1"/>
  <c r="J268" s="1"/>
  <c r="J267" s="1"/>
  <c r="N432"/>
  <c r="J455"/>
  <c r="J468"/>
  <c r="J467" s="1"/>
  <c r="N568"/>
  <c r="N567" s="1"/>
  <c r="N566" s="1"/>
  <c r="K568"/>
  <c r="K567" s="1"/>
  <c r="K566" s="1"/>
  <c r="M607"/>
  <c r="M606" s="1"/>
  <c r="M597" s="1"/>
  <c r="J607"/>
  <c r="J606" s="1"/>
  <c r="N34"/>
  <c r="N33" s="1"/>
  <c r="N32" s="1"/>
  <c r="N51"/>
  <c r="N82"/>
  <c r="P145"/>
  <c r="P144" s="1"/>
  <c r="M158"/>
  <c r="M157" s="1"/>
  <c r="M156" s="1"/>
  <c r="M224"/>
  <c r="M223" s="1"/>
  <c r="M222" s="1"/>
  <c r="N236"/>
  <c r="N235" s="1"/>
  <c r="P344"/>
  <c r="P343" s="1"/>
  <c r="P342" s="1"/>
  <c r="P368"/>
  <c r="P367" s="1"/>
  <c r="P366" s="1"/>
  <c r="P386"/>
  <c r="P385" s="1"/>
  <c r="P380" s="1"/>
  <c r="P379" s="1"/>
  <c r="N434"/>
  <c r="J600"/>
  <c r="J599" s="1"/>
  <c r="J598" s="1"/>
  <c r="J597" s="1"/>
  <c r="K164"/>
  <c r="K163"/>
  <c r="K158" s="1"/>
  <c r="K157" s="1"/>
  <c r="K156" s="1"/>
  <c r="M297"/>
  <c r="N54"/>
  <c r="K324"/>
  <c r="K323" s="1"/>
  <c r="L335"/>
  <c r="L334" s="1"/>
  <c r="L333" s="1"/>
  <c r="K344"/>
  <c r="K343" s="1"/>
  <c r="K342" s="1"/>
  <c r="M358"/>
  <c r="M357" s="1"/>
  <c r="M356" s="1"/>
  <c r="N451"/>
  <c r="K533"/>
  <c r="K651"/>
  <c r="K650" s="1"/>
  <c r="K649" s="1"/>
  <c r="K648" s="1"/>
  <c r="K647" s="1"/>
  <c r="K646" s="1"/>
  <c r="J19"/>
  <c r="J18" s="1"/>
  <c r="J17" s="1"/>
  <c r="J16" s="1"/>
  <c r="J15" s="1"/>
  <c r="P19"/>
  <c r="P18" s="1"/>
  <c r="P17" s="1"/>
  <c r="P16" s="1"/>
  <c r="P15" s="1"/>
  <c r="N57"/>
  <c r="N90"/>
  <c r="N89" s="1"/>
  <c r="N81" s="1"/>
  <c r="M90"/>
  <c r="M89" s="1"/>
  <c r="J186"/>
  <c r="J185" s="1"/>
  <c r="J184" s="1"/>
  <c r="J183" s="1"/>
  <c r="J182" s="1"/>
  <c r="J174" s="1"/>
  <c r="L236"/>
  <c r="L235" s="1"/>
  <c r="M254"/>
  <c r="M253" s="1"/>
  <c r="M252" s="1"/>
  <c r="M251" s="1"/>
  <c r="K255"/>
  <c r="K254" s="1"/>
  <c r="K253" s="1"/>
  <c r="K252" s="1"/>
  <c r="K251" s="1"/>
  <c r="N260"/>
  <c r="N254" s="1"/>
  <c r="N253" s="1"/>
  <c r="N252" s="1"/>
  <c r="N251" s="1"/>
  <c r="J323"/>
  <c r="P323"/>
  <c r="M368"/>
  <c r="M367" s="1"/>
  <c r="M366" s="1"/>
  <c r="N464"/>
  <c r="N463" s="1"/>
  <c r="M533"/>
  <c r="L624"/>
  <c r="L618" s="1"/>
  <c r="L613" s="1"/>
  <c r="L612" s="1"/>
  <c r="N637"/>
  <c r="N633" s="1"/>
  <c r="N632" s="1"/>
  <c r="N631" s="1"/>
  <c r="N630" s="1"/>
  <c r="J650"/>
  <c r="J649" s="1"/>
  <c r="J648" s="1"/>
  <c r="J647" s="1"/>
  <c r="J646" s="1"/>
  <c r="J368"/>
  <c r="J367" s="1"/>
  <c r="J366" s="1"/>
  <c r="J82"/>
  <c r="L323"/>
  <c r="K620"/>
  <c r="K619" s="1"/>
  <c r="N19"/>
  <c r="N18" s="1"/>
  <c r="N17" s="1"/>
  <c r="N16" s="1"/>
  <c r="N15" s="1"/>
  <c r="P158"/>
  <c r="P157" s="1"/>
  <c r="P156" s="1"/>
  <c r="K225"/>
  <c r="K224" s="1"/>
  <c r="K223" s="1"/>
  <c r="K222" s="1"/>
  <c r="P254"/>
  <c r="P253" s="1"/>
  <c r="P252" s="1"/>
  <c r="P251" s="1"/>
  <c r="K285"/>
  <c r="K284" s="1"/>
  <c r="K289"/>
  <c r="K288" s="1"/>
  <c r="J335"/>
  <c r="J334" s="1"/>
  <c r="J333" s="1"/>
  <c r="P335"/>
  <c r="P334" s="1"/>
  <c r="P333" s="1"/>
  <c r="N344"/>
  <c r="N343" s="1"/>
  <c r="J358"/>
  <c r="J357" s="1"/>
  <c r="J356" s="1"/>
  <c r="N447"/>
  <c r="N487"/>
  <c r="N486" s="1"/>
  <c r="N485" s="1"/>
  <c r="N478" s="1"/>
  <c r="N477" s="1"/>
  <c r="P487"/>
  <c r="P486" s="1"/>
  <c r="P485" s="1"/>
  <c r="P478" s="1"/>
  <c r="P477" s="1"/>
  <c r="K495"/>
  <c r="K494" s="1"/>
  <c r="N607"/>
  <c r="N606" s="1"/>
  <c r="N597" s="1"/>
  <c r="K607"/>
  <c r="K606" s="1"/>
  <c r="K597" s="1"/>
  <c r="N624"/>
  <c r="N618" s="1"/>
  <c r="N613" s="1"/>
  <c r="N612" s="1"/>
  <c r="K90"/>
  <c r="K89" s="1"/>
  <c r="K34"/>
  <c r="K33" s="1"/>
  <c r="K32" s="1"/>
  <c r="L358"/>
  <c r="L357" s="1"/>
  <c r="L356" s="1"/>
  <c r="N342"/>
  <c r="L368"/>
  <c r="L367" s="1"/>
  <c r="L366" s="1"/>
  <c r="N168"/>
  <c r="N167" s="1"/>
  <c r="K116"/>
  <c r="P167"/>
  <c r="N280"/>
  <c r="N273" s="1"/>
  <c r="N269" s="1"/>
  <c r="N268" s="1"/>
  <c r="N267" s="1"/>
  <c r="M323"/>
  <c r="J386"/>
  <c r="J385" s="1"/>
  <c r="N449"/>
  <c r="M468"/>
  <c r="M467" s="1"/>
  <c r="M19"/>
  <c r="M18" s="1"/>
  <c r="M17" s="1"/>
  <c r="M16" s="1"/>
  <c r="M15" s="1"/>
  <c r="L82"/>
  <c r="K82"/>
  <c r="L95"/>
  <c r="N113"/>
  <c r="N112" s="1"/>
  <c r="L168"/>
  <c r="L167" s="1"/>
  <c r="L186"/>
  <c r="L185" s="1"/>
  <c r="L184" s="1"/>
  <c r="L183" s="1"/>
  <c r="L182" s="1"/>
  <c r="L174" s="1"/>
  <c r="K186"/>
  <c r="K185" s="1"/>
  <c r="K215"/>
  <c r="K214" s="1"/>
  <c r="K213" s="1"/>
  <c r="K212" s="1"/>
  <c r="K211" s="1"/>
  <c r="K210" s="1"/>
  <c r="K202" s="1"/>
  <c r="K236"/>
  <c r="K235" s="1"/>
  <c r="J254"/>
  <c r="J253" s="1"/>
  <c r="J252" s="1"/>
  <c r="J251" s="1"/>
  <c r="N297"/>
  <c r="J297"/>
  <c r="M317"/>
  <c r="N323"/>
  <c r="N335"/>
  <c r="N334" s="1"/>
  <c r="N333" s="1"/>
  <c r="N358"/>
  <c r="N357" s="1"/>
  <c r="N356" s="1"/>
  <c r="N368"/>
  <c r="N367" s="1"/>
  <c r="N366" s="1"/>
  <c r="J383"/>
  <c r="J382" s="1"/>
  <c r="J381" s="1"/>
  <c r="N425"/>
  <c r="N473"/>
  <c r="N468" s="1"/>
  <c r="N467" s="1"/>
  <c r="L487"/>
  <c r="L486" s="1"/>
  <c r="L485" s="1"/>
  <c r="L478" s="1"/>
  <c r="L477" s="1"/>
  <c r="K625"/>
  <c r="K624" s="1"/>
  <c r="P650"/>
  <c r="P649" s="1"/>
  <c r="P648" s="1"/>
  <c r="P647" s="1"/>
  <c r="P646" s="1"/>
  <c r="N95"/>
  <c r="J113"/>
  <c r="J112" s="1"/>
  <c r="J344"/>
  <c r="J343" s="1"/>
  <c r="J342" s="1"/>
  <c r="K42"/>
  <c r="K41" s="1"/>
  <c r="K40" s="1"/>
  <c r="K39" s="1"/>
  <c r="P90"/>
  <c r="P89" s="1"/>
  <c r="M195"/>
  <c r="M194" s="1"/>
  <c r="K196"/>
  <c r="K195" s="1"/>
  <c r="K194" s="1"/>
  <c r="J317"/>
  <c r="N386"/>
  <c r="N385" s="1"/>
  <c r="N380" s="1"/>
  <c r="N379" s="1"/>
  <c r="K401"/>
  <c r="K400" s="1"/>
  <c r="K399" s="1"/>
  <c r="K398" s="1"/>
  <c r="K397" s="1"/>
  <c r="K396" s="1"/>
  <c r="K507"/>
  <c r="K506" s="1"/>
  <c r="K505" s="1"/>
  <c r="K504" s="1"/>
  <c r="K503" s="1"/>
  <c r="L19"/>
  <c r="L18" s="1"/>
  <c r="L17" s="1"/>
  <c r="L16" s="1"/>
  <c r="L15" s="1"/>
  <c r="K19"/>
  <c r="K18" s="1"/>
  <c r="K17" s="1"/>
  <c r="K16" s="1"/>
  <c r="K15" s="1"/>
  <c r="J93"/>
  <c r="J90" s="1"/>
  <c r="J89" s="1"/>
  <c r="M95"/>
  <c r="J106"/>
  <c r="J105" s="1"/>
  <c r="J104" s="1"/>
  <c r="J95" s="1"/>
  <c r="K123"/>
  <c r="K122" s="1"/>
  <c r="K140"/>
  <c r="K139" s="1"/>
  <c r="K138" s="1"/>
  <c r="K137" s="1"/>
  <c r="K136" s="1"/>
  <c r="K135" s="1"/>
  <c r="N145"/>
  <c r="N144" s="1"/>
  <c r="N158"/>
  <c r="N157" s="1"/>
  <c r="N156" s="1"/>
  <c r="P186"/>
  <c r="P185" s="1"/>
  <c r="P184" s="1"/>
  <c r="P183" s="1"/>
  <c r="P182" s="1"/>
  <c r="P174" s="1"/>
  <c r="L214"/>
  <c r="L213" s="1"/>
  <c r="L212" s="1"/>
  <c r="L211" s="1"/>
  <c r="L210" s="1"/>
  <c r="L202" s="1"/>
  <c r="L254"/>
  <c r="L253" s="1"/>
  <c r="L252" s="1"/>
  <c r="L251" s="1"/>
  <c r="L273"/>
  <c r="L269" s="1"/>
  <c r="L268" s="1"/>
  <c r="L267" s="1"/>
  <c r="K274"/>
  <c r="K273" s="1"/>
  <c r="M344"/>
  <c r="M343" s="1"/>
  <c r="M342" s="1"/>
  <c r="K387"/>
  <c r="K386" s="1"/>
  <c r="N430"/>
  <c r="L455"/>
  <c r="J568"/>
  <c r="J567" s="1"/>
  <c r="J566" s="1"/>
  <c r="M624"/>
  <c r="M618" s="1"/>
  <c r="M613" s="1"/>
  <c r="M612" s="1"/>
  <c r="L637"/>
  <c r="L633" s="1"/>
  <c r="L632" s="1"/>
  <c r="L631" s="1"/>
  <c r="L630" s="1"/>
  <c r="K637"/>
  <c r="K633" s="1"/>
  <c r="K632" s="1"/>
  <c r="K631" s="1"/>
  <c r="K630" s="1"/>
  <c r="N650"/>
  <c r="N649" s="1"/>
  <c r="N648" s="1"/>
  <c r="N647" s="1"/>
  <c r="N646" s="1"/>
  <c r="P95"/>
  <c r="J145"/>
  <c r="J144" s="1"/>
  <c r="K305"/>
  <c r="K304"/>
  <c r="K303" s="1"/>
  <c r="K297" s="1"/>
  <c r="P305"/>
  <c r="P304"/>
  <c r="P303" s="1"/>
  <c r="P297" s="1"/>
  <c r="M113"/>
  <c r="M112" s="1"/>
  <c r="L41"/>
  <c r="L40" s="1"/>
  <c r="L39" s="1"/>
  <c r="L113"/>
  <c r="L112" s="1"/>
  <c r="K145"/>
  <c r="K144" s="1"/>
  <c r="M145"/>
  <c r="M144" s="1"/>
  <c r="J158"/>
  <c r="J157" s="1"/>
  <c r="J156" s="1"/>
  <c r="M168"/>
  <c r="M167" s="1"/>
  <c r="K173"/>
  <c r="K172" s="1"/>
  <c r="K171" s="1"/>
  <c r="K170" s="1"/>
  <c r="K169" s="1"/>
  <c r="K168" s="1"/>
  <c r="K167" s="1"/>
  <c r="J172"/>
  <c r="J171" s="1"/>
  <c r="J170" s="1"/>
  <c r="J169" s="1"/>
  <c r="J168" s="1"/>
  <c r="M41"/>
  <c r="M40" s="1"/>
  <c r="M39" s="1"/>
  <c r="K95"/>
  <c r="J417"/>
  <c r="J416" s="1"/>
  <c r="J415" s="1"/>
  <c r="J414" s="1"/>
  <c r="P273"/>
  <c r="P269" s="1"/>
  <c r="P268" s="1"/>
  <c r="P267" s="1"/>
  <c r="L304"/>
  <c r="L303" s="1"/>
  <c r="L297" s="1"/>
  <c r="K417"/>
  <c r="K416" s="1"/>
  <c r="K415" s="1"/>
  <c r="K414" s="1"/>
  <c r="P417"/>
  <c r="P416" s="1"/>
  <c r="P415" s="1"/>
  <c r="P414" s="1"/>
  <c r="M417"/>
  <c r="M416" s="1"/>
  <c r="M415" s="1"/>
  <c r="M414" s="1"/>
  <c r="L524"/>
  <c r="K524"/>
  <c r="L417"/>
  <c r="L416" s="1"/>
  <c r="L415" s="1"/>
  <c r="L414" s="1"/>
  <c r="L568"/>
  <c r="L567" s="1"/>
  <c r="L566" s="1"/>
  <c r="P536"/>
  <c r="P533" s="1"/>
  <c r="K358"/>
  <c r="K357" s="1"/>
  <c r="K356" s="1"/>
  <c r="K368"/>
  <c r="K367" s="1"/>
  <c r="K366" s="1"/>
  <c r="K393"/>
  <c r="K392" s="1"/>
  <c r="P444"/>
  <c r="P443" s="1"/>
  <c r="J533"/>
  <c r="M568"/>
  <c r="M567" s="1"/>
  <c r="M566" s="1"/>
  <c r="P455"/>
  <c r="L468"/>
  <c r="L467" s="1"/>
  <c r="J487"/>
  <c r="J486" s="1"/>
  <c r="J485" s="1"/>
  <c r="J478" s="1"/>
  <c r="J477" s="1"/>
  <c r="L607"/>
  <c r="L606" s="1"/>
  <c r="L597" s="1"/>
  <c r="M637"/>
  <c r="M633" s="1"/>
  <c r="M632" s="1"/>
  <c r="M631" s="1"/>
  <c r="M630" s="1"/>
  <c r="N446" l="1"/>
  <c r="N445" s="1"/>
  <c r="N444" s="1"/>
  <c r="N443" s="1"/>
  <c r="N316"/>
  <c r="N315" s="1"/>
  <c r="N314" s="1"/>
  <c r="M454"/>
  <c r="M453" s="1"/>
  <c r="P560"/>
  <c r="P547" s="1"/>
  <c r="L523"/>
  <c r="L522" s="1"/>
  <c r="L521" s="1"/>
  <c r="L514" s="1"/>
  <c r="K560"/>
  <c r="M81"/>
  <c r="M70" s="1"/>
  <c r="M31" s="1"/>
  <c r="M30" s="1"/>
  <c r="P341"/>
  <c r="P523"/>
  <c r="P522" s="1"/>
  <c r="P521" s="1"/>
  <c r="P514" s="1"/>
  <c r="N455"/>
  <c r="N454" s="1"/>
  <c r="N453" s="1"/>
  <c r="N523"/>
  <c r="N522" s="1"/>
  <c r="N521" s="1"/>
  <c r="N514" s="1"/>
  <c r="K316"/>
  <c r="K315" s="1"/>
  <c r="K314" s="1"/>
  <c r="K454"/>
  <c r="K453" s="1"/>
  <c r="K413" s="1"/>
  <c r="K405" s="1"/>
  <c r="J221"/>
  <c r="J220" s="1"/>
  <c r="J560"/>
  <c r="J547" s="1"/>
  <c r="L81"/>
  <c r="L70" s="1"/>
  <c r="L31" s="1"/>
  <c r="L30" s="1"/>
  <c r="L221"/>
  <c r="L220" s="1"/>
  <c r="P454"/>
  <c r="P453" s="1"/>
  <c r="P413" s="1"/>
  <c r="P405" s="1"/>
  <c r="L316"/>
  <c r="L315" s="1"/>
  <c r="L314" s="1"/>
  <c r="L250" s="1"/>
  <c r="L249" s="1"/>
  <c r="P221"/>
  <c r="P220" s="1"/>
  <c r="M316"/>
  <c r="M315" s="1"/>
  <c r="M314" s="1"/>
  <c r="M250" s="1"/>
  <c r="M249" s="1"/>
  <c r="K221"/>
  <c r="K220" s="1"/>
  <c r="P316"/>
  <c r="P315" s="1"/>
  <c r="P314" s="1"/>
  <c r="P250" s="1"/>
  <c r="P249" s="1"/>
  <c r="M523"/>
  <c r="M522" s="1"/>
  <c r="M521" s="1"/>
  <c r="M514" s="1"/>
  <c r="J523"/>
  <c r="J522" s="1"/>
  <c r="J521" s="1"/>
  <c r="J514" s="1"/>
  <c r="J81"/>
  <c r="J70" s="1"/>
  <c r="J31" s="1"/>
  <c r="J341"/>
  <c r="N221"/>
  <c r="N220" s="1"/>
  <c r="P81"/>
  <c r="P70" s="1"/>
  <c r="P31" s="1"/>
  <c r="P30" s="1"/>
  <c r="J454"/>
  <c r="J453" s="1"/>
  <c r="J413" s="1"/>
  <c r="J405" s="1"/>
  <c r="L341"/>
  <c r="M365"/>
  <c r="P365"/>
  <c r="M221"/>
  <c r="M220" s="1"/>
  <c r="N560"/>
  <c r="N547" s="1"/>
  <c r="K341"/>
  <c r="N70"/>
  <c r="J316"/>
  <c r="J315" s="1"/>
  <c r="J314" s="1"/>
  <c r="J250" s="1"/>
  <c r="J249" s="1"/>
  <c r="N41"/>
  <c r="N40" s="1"/>
  <c r="N39" s="1"/>
  <c r="M413"/>
  <c r="M405" s="1"/>
  <c r="M184"/>
  <c r="M183" s="1"/>
  <c r="M182" s="1"/>
  <c r="M174" s="1"/>
  <c r="J380"/>
  <c r="J379" s="1"/>
  <c r="J365" s="1"/>
  <c r="K184"/>
  <c r="K183" s="1"/>
  <c r="K182" s="1"/>
  <c r="K174" s="1"/>
  <c r="K618"/>
  <c r="K613" s="1"/>
  <c r="K612" s="1"/>
  <c r="N341"/>
  <c r="K487"/>
  <c r="K486" s="1"/>
  <c r="K485" s="1"/>
  <c r="K478" s="1"/>
  <c r="K477" s="1"/>
  <c r="L454"/>
  <c r="L453" s="1"/>
  <c r="L413" s="1"/>
  <c r="L405" s="1"/>
  <c r="M341"/>
  <c r="L365"/>
  <c r="M560"/>
  <c r="M547" s="1"/>
  <c r="K523"/>
  <c r="K522" s="1"/>
  <c r="K521" s="1"/>
  <c r="K514" s="1"/>
  <c r="N417"/>
  <c r="N416" s="1"/>
  <c r="N415" s="1"/>
  <c r="N414" s="1"/>
  <c r="K269"/>
  <c r="K268" s="1"/>
  <c r="K267" s="1"/>
  <c r="N365"/>
  <c r="K81"/>
  <c r="K385"/>
  <c r="K380" s="1"/>
  <c r="K379" s="1"/>
  <c r="K365" s="1"/>
  <c r="N250"/>
  <c r="N249" s="1"/>
  <c r="J167"/>
  <c r="K113"/>
  <c r="K112" s="1"/>
  <c r="L560"/>
  <c r="L547" s="1"/>
  <c r="K547" l="1"/>
  <c r="K513" s="1"/>
  <c r="L513"/>
  <c r="P340"/>
  <c r="K250"/>
  <c r="K249" s="1"/>
  <c r="M340"/>
  <c r="P513"/>
  <c r="N513"/>
  <c r="J513"/>
  <c r="J340"/>
  <c r="J30"/>
  <c r="M513"/>
  <c r="N413"/>
  <c r="N405" s="1"/>
  <c r="L340"/>
  <c r="N340"/>
  <c r="N31"/>
  <c r="N30" s="1"/>
  <c r="N656" s="1"/>
  <c r="K70"/>
  <c r="K31" s="1"/>
  <c r="K30" s="1"/>
  <c r="K656" s="1"/>
  <c r="K340"/>
  <c r="L656"/>
  <c r="M656"/>
</calcChain>
</file>

<file path=xl/sharedStrings.xml><?xml version="1.0" encoding="utf-8"?>
<sst xmlns="http://schemas.openxmlformats.org/spreadsheetml/2006/main" count="4681" uniqueCount="511">
  <si>
    <t>(рублей)</t>
  </si>
  <si>
    <t>Наименование</t>
  </si>
  <si>
    <t>2021 год</t>
  </si>
  <si>
    <t>Собствееные расходы</t>
  </si>
  <si>
    <t>иные межбюджетные</t>
  </si>
  <si>
    <t xml:space="preserve">Субсидии </t>
  </si>
  <si>
    <t xml:space="preserve">Субвенции </t>
  </si>
  <si>
    <t>публичные, краевые+ местные, резервы</t>
  </si>
  <si>
    <t>2022 год</t>
  </si>
  <si>
    <t>2</t>
  </si>
  <si>
    <t>6</t>
  </si>
  <si>
    <t>7</t>
  </si>
  <si>
    <t>8</t>
  </si>
  <si>
    <t>Дума города-курорта Железноводска Ставропольского края</t>
  </si>
  <si>
    <t>600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</si>
  <si>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</si>
  <si>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</si>
  <si>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</si>
  <si>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</si>
  <si>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Думы города-курорта Железноводска Ставропольского края</t>
  </si>
  <si>
    <t>70</t>
  </si>
  <si>
    <t>0</t>
  </si>
  <si>
    <t>00</t>
  </si>
  <si>
    <t>00000</t>
  </si>
  <si>
    <t>Непрограммные расходы в рамках обеспечения деятельности Думы города-курорта Железноводска Ставропольского края</t>
  </si>
  <si>
    <t>1</t>
  </si>
  <si>
    <t>Расходы на обеспечение функций органов местного самоуправления</t>
  </si>
  <si>
    <t>10010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</si>
  <si>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</si>
  <si>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</si>
  <si>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по оплате труда работников органов местного самоуправления</t>
  </si>
  <si>
    <t>10020</t>
  </si>
  <si>
    <t>Председатель представительного органа муниципального образования</t>
  </si>
  <si>
    <t>Содержание депутатов представительного органа муниципального образования</t>
  </si>
  <si>
    <t>3</t>
  </si>
  <si>
    <t>Администрация города-курорта Железноводска Ставропольского края</t>
  </si>
  <si>
    <t>601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</si>
  <si>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</si>
  <si>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</si>
  <si>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Администрации города-курорта Железноводска Ставропольского края</t>
  </si>
  <si>
    <t>71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</si>
  <si>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</si>
  <si>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</si>
  <si>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</si>
  <si>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 в рамках обеспечения деятельности Администрации города-курорта Железноводска Ставропольского края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</si>
  <si>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</si>
  <si>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</si>
  <si>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</si>
  <si>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</si>
  <si>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Организация и осуществление деятельности по опеке и попечительству в области здравоохранения</t>
  </si>
  <si>
    <t>76100</t>
  </si>
  <si>
    <t>Расходы на организацию и осуществление деятельности по опеке и попечительству в области образования</t>
  </si>
  <si>
    <t>76200</t>
  </si>
  <si>
    <t>Создание и организация деятельности комиссий по делам несовершеннолетних и защите их прав</t>
  </si>
  <si>
    <t>76360</t>
  </si>
  <si>
    <t>Формирование, содержание и использование Архивного фонда Ставропольского края</t>
  </si>
  <si>
    <t>76630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</si>
  <si>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</si>
  <si>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</si>
  <si>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</si>
  <si>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</si>
  <si>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Обеспечение проведения выборов и референдумов</t>
  </si>
  <si>
    <t>07</t>
  </si>
  <si>
    <t>Непрограммные расходы в рамках обеспечения проведения выборов и референдумов</t>
  </si>
  <si>
    <t>Проведение выборов в представительные органы города-курорта Железноводска Ставропольского края</t>
  </si>
  <si>
    <t>20610</t>
  </si>
  <si>
    <t>Другие общегосударственные вопросы</t>
  </si>
  <si>
    <t>13</t>
  </si>
  <si>
    <t>Муниципальная программа города-курорта Железноводска Ставропольского края "Развитие экономики города-курорта Железноводска Ставропольского края"</t>
  </si>
  <si>
    <t>Подпрограмма "Развитие потребительского рынка и услуг города-курорта Железноводска Ставропольского края"</t>
  </si>
  <si>
    <t>Развитие ярмарочной торговли на территории города-курорта Железноводска Ставропольского края</t>
  </si>
  <si>
    <t>Расходы на организацию  ярмарочной торговли на территории города-курорта Железноводска Ставропольского края</t>
  </si>
  <si>
    <t>20230</t>
  </si>
  <si>
    <t>Муниципальная программа города-курорта Железноводска Ставропольского края "Развитие транспортной системы и охрана окружающей среды в городе-курорте Железноводске Ставропольского края"</t>
  </si>
  <si>
    <t>09</t>
  </si>
  <si>
    <t>Подпрограмма "Дорожное хозяйство и обеспечение безопасности дорожного движения в городе-курорте Железноводске Ставропольского края"</t>
  </si>
  <si>
    <t>Информирование граждан о правилах и требованиях в области обеспечения безопасности дорожного движения</t>
  </si>
  <si>
    <t>Проведение в средствах массовой информации профилактической работы по предупреждению нарушений правил дорожного движения</t>
  </si>
  <si>
    <t>20350</t>
  </si>
  <si>
    <t>Муниципальная программа города-курорта Железноводска Ставропольского края "Создание условий безопасной жизни населения города-курорта Железноводска Ставропольского края"</t>
  </si>
  <si>
    <t>10</t>
  </si>
  <si>
    <t>Подпрограмма "Профилактика правонарушений в городе-курорте Железноводске"</t>
  </si>
  <si>
    <t>Организация и проведение тематических передач на радио и телевидении, публикаций в СМИ материалов по вопросам профилактики правонарушений</t>
  </si>
  <si>
    <t>Публикация в средствах массовой информации материалов по профилактике правонарушений</t>
  </si>
  <si>
    <t>20490</t>
  </si>
  <si>
    <t>Предупреждение правонарушений несовершеннолетних состоящих в группе риска</t>
  </si>
  <si>
    <t>Организация экскурсионных поездок для молодежи "группы риска"</t>
  </si>
  <si>
    <t>20480</t>
  </si>
  <si>
    <t>Подпрограмма "Профилактика терроризма и экстремизма, а также минимизация и (или) ликвидация последствий проявления терроризма и экстремизма на территории города-курорта Железноводска Ставропольского края"</t>
  </si>
  <si>
    <t>5</t>
  </si>
  <si>
    <t>Повышение эффективности деятельности администрации в работе по вопросам профилактики терроризма и экстремизма</t>
  </si>
  <si>
    <t>Организация разработки, изготовления и распространения печатной продукции</t>
  </si>
  <si>
    <t>20530</t>
  </si>
  <si>
    <t>Проведение информационно-пропагандистских мероприятий, направленных на профилактику идеологии терроризма, за счет средств местного бюджета</t>
  </si>
  <si>
    <t>S7730</t>
  </si>
  <si>
    <t>краевые+местные</t>
  </si>
  <si>
    <t>Муниципальная программа города-курорта Железноводска Ставропольского края "Открытость и эффективность работы администрации города-курорта Железноводска Ставропольского края"</t>
  </si>
  <si>
    <t>11</t>
  </si>
  <si>
    <t>Подпрограмма "Развитие муниципальной службы в городе-курорте Железноводске Ставропольского края"</t>
  </si>
  <si>
    <t>Организация дополнительного профессионального образования муниципальных служащих администрации города-курорта Железноводска Ставропольского края, ее отраслевых (функциональных) органов</t>
  </si>
  <si>
    <t>Дополнительное профессиональное образование муниципальных служащих</t>
  </si>
  <si>
    <t>20500</t>
  </si>
  <si>
    <t>резерв</t>
  </si>
  <si>
    <t>Подпрограмма "Снижение административных барьеров, оптимизация и повышение качества предоставляемых государственных и муниципальных услуг"</t>
  </si>
  <si>
    <t>Содержание многофункционального центра предоставления государственных и муниципальных услуг в городе-курорте Железноводске Ставропольского края</t>
  </si>
  <si>
    <t>Обеспечение деятельности (оказание услуг) муниципального бюджетного учреждения "Многофункциональный центр предоставления государственных и муниципальных услуг города-курорта Железноводска Ставропольского края"</t>
  </si>
  <si>
    <t>11120</t>
  </si>
  <si>
    <t>Предоставление субсидий бюджетным, автономным учреждениям и иным некоммерческим организациям</t>
  </si>
  <si>
    <t>Подпрограмма "Оказание услуг в сфере производства и выпуска средств массовой информации"</t>
  </si>
  <si>
    <t>Обнародование нормативно-правовой базы и иной информации органов местного самоуправления города-курорта Железноводска Ставропольского края</t>
  </si>
  <si>
    <t>Обеспечение публикаций нормотворческой документации органов местного самоуправления города-курорта Железноводска Ставропольского края</t>
  </si>
  <si>
    <t>20520</t>
  </si>
  <si>
    <t>Подпрограмма "Противодействие коррупции в сфере деятельности администрации города-курорта Железноводска Ставропольского края"</t>
  </si>
  <si>
    <t>4</t>
  </si>
  <si>
    <t>Разработка, изготовление и распространение печатной продукции антикоррупционного содержания</t>
  </si>
  <si>
    <t>Обеспечение деятельности (оказание услуг) муниципального бюджетного учреждения "Учетный центр" города-курорта Железноводска Ставропольского края</t>
  </si>
  <si>
    <t>11090</t>
  </si>
  <si>
    <t>Обеспечение деятельности (оказание услуг) муниципального казенного учреждения «Центр хозяйственного обслуживания» города-курорта Железноводска Ставропольского края</t>
  </si>
  <si>
    <t>11210</t>
  </si>
  <si>
    <t>Расходы на исполнение судебных актов и на уплату государственной пошлины</t>
  </si>
  <si>
    <t>20590</t>
  </si>
  <si>
    <t>Прочие мероприятия, связанные с общегосударственными вопросами</t>
  </si>
  <si>
    <t>20600</t>
  </si>
  <si>
    <t>Обеспечение деятельности депутатов Думы Ставропольского края и их помощников в избирательном округе</t>
  </si>
  <si>
    <t>76610</t>
  </si>
  <si>
    <t>Осуществление отдельных государственных полномочий Ставропольского края по созданию административных комиссий</t>
  </si>
  <si>
    <t>76930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</si>
  <si>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</si>
  <si>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</si>
  <si>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</si>
  <si>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</si>
  <si>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</si>
  <si>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</si>
  <si>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"Безопасный город-курорт Железноводск"</t>
  </si>
  <si>
    <t>Организация и проведение мероприятий, направленных на ввод в эксплуатацию системы – 112 на базе муниципального казенного учреждения "Служба Спасения" города-курорта Железноводска Ставропольского края, а также обеспечение деятельности муниципального казенного учреждения "Служба Спасения" города-курорта Железноводска Ставропольского края</t>
  </si>
  <si>
    <t>Обеспечение деятельности (оказание услуг) поисковых и аварийно-спасательных учреждений</t>
  </si>
  <si>
    <t>11110</t>
  </si>
  <si>
    <t>Национальная экономика</t>
  </si>
  <si>
    <t>Другие вопросы в области национальной экономики</t>
  </si>
  <si>
    <t>12</t>
  </si>
  <si>
    <t>Подпрограмма "Развитие малого и среднего предпринимательства в городе-курорте Железноводске Ставропольского края"</t>
  </si>
  <si>
    <t>Оказание организационной и консультационной поддержки субъектов малого и среднего предпринимательства, поддержки субъектов малого и среднего предпринимательства в сфере образования осуществляющих внешнеэкономическую деятельность, содействие улучшению кадрового потенциала субъектов малого и среднего предпринимательства</t>
  </si>
  <si>
    <t>Расходы на оказание информационной и консультационной помощи субъектам малого и среднего предпринимательства</t>
  </si>
  <si>
    <t>20220</t>
  </si>
  <si>
    <t>Подпрограмма "Поддержка Железноводского городского казачьего общества Ставропольского окружного казачьего общества Терского войскового казачьего общества"</t>
  </si>
  <si>
    <t>Организация несения казаками Железноводского городского казачьего общества Ставропольского окружного казачьего общества Терского войскового казачьего общества службы по охране общественного правопорядка на территории муниципального образования города-курорта Железноводска Ставропольского края</t>
  </si>
  <si>
    <t>Предоставление субсидий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города-курорта Железноводска Ставропольского края</t>
  </si>
  <si>
    <t>60010</t>
  </si>
  <si>
    <t>Образование</t>
  </si>
  <si>
    <t>Молодежная политика</t>
  </si>
  <si>
    <t>Муниципальная программа города-курорта Железноводска Ставропольского края "Молодежь города-курорта Железноводска Ставропольского края"</t>
  </si>
  <si>
    <t xml:space="preserve">Подпрограмма "Комплексные меры по профилактике безнадзорности и правонарушений несовершеннолетних в городе-курорте Железноводске Ставропольского края" </t>
  </si>
  <si>
    <t>Интеграция молодых людей оказавшихся в трудной жизненной ситуации, в жизнь общества</t>
  </si>
  <si>
    <t>Организация и проведение в городе-курорте Железноводске Ставропольского края мер по профилактике безнадзорности и правонарушений несовершеннолетних</t>
  </si>
  <si>
    <t>20550</t>
  </si>
  <si>
    <t>Подпрограмма "Профилактика наркомании и противодействие злоупотреблению наркотическими средствами и их незаконному обороту в городе-курорте Железноводске Ставропольского края"</t>
  </si>
  <si>
    <t>Предоставление населению услуг в области профилактики наркомании</t>
  </si>
  <si>
    <t>Организация и проведение в городе-курорте Железноводске Ставропольского края мер по профилактике наркомании и противодействии злоупотреблению наркотическими средствами и их незаконному обороту</t>
  </si>
  <si>
    <t>20560</t>
  </si>
  <si>
    <t>Социальная политика</t>
  </si>
  <si>
    <t>Охрана семьи и детства</t>
  </si>
  <si>
    <t>Муниципальная программа города-курорта Железноводска Ставропольского края "Социальная поддержка населения города-курорта Железноводска Ставропольского края"</t>
  </si>
  <si>
    <t>Социальное обеспечение и иные выплаты населению</t>
  </si>
  <si>
    <t>300</t>
  </si>
  <si>
    <t>Муниципальная программа города-курорта Железноводска Ставропольского края "Развитие градостроительства, строительства и архитектуры в городе-курорте Железноводске Ставропольского края"</t>
  </si>
  <si>
    <t>Подпрограмма "Обеспечение жильем молодых семей в городе-курорте Железноводске Ставропольского края"</t>
  </si>
  <si>
    <t>Предоставление молодым семьям - участникам подпрограммы социальных выплат на приобретение (строительство) жилья экономкласса или строительство индивидуального жилого дома экономкласса</t>
  </si>
  <si>
    <t>Предоставление молодым семьям социальных выплат на приобретение (строительство) жилья</t>
  </si>
  <si>
    <t>L4970</t>
  </si>
  <si>
    <t>управление имущественных отношений администрации города-курорта Железноводска</t>
  </si>
  <si>
    <t>Муниципальная программа города-курорта Железноводска Ставропольского края "Управление имуществом города-курорта Железноводска Ставропольского края"</t>
  </si>
  <si>
    <t>Подпрограмма "Управление муниципальной собственностью города-курорта Железноводска Ставропольского края"</t>
  </si>
  <si>
    <t>Осуществление мероприятий по управлению муниципальным имуществом города-курорта Железноводска Ставропольского края</t>
  </si>
  <si>
    <t>Расходы на содержание имущества, находящегося в муниципальной собственности (казне)</t>
  </si>
  <si>
    <t>20110</t>
  </si>
  <si>
    <t>Вовлечение  и использование объектов муниципальной собственности города-курорта Железноводска Ставропольского края в хозяйственном обороте</t>
  </si>
  <si>
    <t>Расходы на приобретение и сопровождение электронных программ</t>
  </si>
  <si>
    <t>20080</t>
  </si>
  <si>
    <t>Расходы на мероприятия по оценке рыночной стоимости и изготовление технических паспортов объектов недвижимости города</t>
  </si>
  <si>
    <t>20090</t>
  </si>
  <si>
    <t>Осуществление мероприятий по проведению кадастровых работ</t>
  </si>
  <si>
    <t>Расходы на мероприятия по формированию и оценке земельных участков, предоставляемых за плату посредством проведения торгов</t>
  </si>
  <si>
    <t>20120</t>
  </si>
  <si>
    <t>Подпрограмма "Обеспечение реализации муниципальной программы города-курорта Железноводска Ставропольского края "Управление имуществом города-курорта Железноводска Ставропольского края" и общепрограммные мероприятия"</t>
  </si>
  <si>
    <t>Обеспечение выполнения функций отраслевыми (функциональными)  органами администрации города-курорта Железноводска Ставропольского края</t>
  </si>
  <si>
    <t>управление архитектуры и градостроительства администрации города-курорта Железноводска Ставропольского края</t>
  </si>
  <si>
    <t>603</t>
  </si>
  <si>
    <t>Подпрограмма "Градостроительство в городе-курорте Железноводске Ставропольского края"</t>
  </si>
  <si>
    <t>Организация разработки проекта планировки территории города</t>
  </si>
  <si>
    <t>Расходы на разработку схем планировочной организации земельных участков</t>
  </si>
  <si>
    <t>20840</t>
  </si>
  <si>
    <t>Жилищно-коммунальное хозяйство</t>
  </si>
  <si>
    <t>Другие вопросы в области жилищно-коммунального хозяйства</t>
  </si>
  <si>
    <t>Подпрограмма "Обеспечение реализации муниципальной программы города-курорта Железноводска Ставропольского края "Развитие градостроительства, строительства и архитектуры в городе-курорте Железноводске Ставропольского края" и общепрограммные мероприятия"</t>
  </si>
  <si>
    <t>Обеспечение выполнения функций отраслевыми (функциональными) органами администрации города-курорта Железноводска Ставропольского края</t>
  </si>
  <si>
    <t>Финансовое управление администрации города-курорта Железноводска Ставропольского края</t>
  </si>
  <si>
    <t>604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</si>
  <si>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</si>
  <si>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</si>
  <si>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Финансового управления администрации города-курорта Железноводска Ставропольского края</t>
  </si>
  <si>
    <t>72</t>
  </si>
  <si>
    <t>Непрограммные расходы в рамках обеспечения деятельности Финансового управления администрации города-курорта Железноводска Ставропольского края</t>
  </si>
  <si>
    <t>Резервные фонды</t>
  </si>
  <si>
    <t>Непрограммные расходы в рамках обеспечения резервных фондов местных администраций</t>
  </si>
  <si>
    <t>Резервные фонды местных администраций</t>
  </si>
  <si>
    <t>20620</t>
  </si>
  <si>
    <t>Непрограммные расходы в рамках обеспечения гарантий муниципальных служащих города-курорта Железноводска Ставропольского края в соответствии с законодательством Ставропольского края</t>
  </si>
  <si>
    <t>Обеспечение государственных гарантий  лицам, замещающим (замещавшим) выборные должности органов местного самоуправления, должности муниципальной службы города-курорта Железноводска Ставропольского края в соответствии с законодательством Ставропольского края</t>
  </si>
  <si>
    <t>10050</t>
  </si>
  <si>
    <t>Непрограммные расходы в рамках обеспечения выплат работникам организаций, финансируемых из местных бюджетов</t>
  </si>
  <si>
    <t>Обеспечения выплат работникам организаций, финансируемых из местных бюджетов, во исполнение постановления Конституционного Суда Российской Федерации от 11 апреля 2019 года № 17-П «По делу о проверке конституционности положений статьи 129, частей первой и третьей статьи 133, а также частей первой – четвертой и одиннадцатой статьи 133.1 Трудового кодекса Российской Федерации в связи с жалобой гражданина С.Ф.Жарова»</t>
  </si>
  <si>
    <t>21050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</si>
  <si>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</si>
  <si>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</si>
  <si>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</si>
  <si>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Расходы на процентные платежи по муниципальному долгу</t>
  </si>
  <si>
    <t>20640</t>
  </si>
  <si>
    <t>Обслуживание государственного (муниципального) долга</t>
  </si>
  <si>
    <t>700</t>
  </si>
  <si>
    <t>управление образования администрации города-курорта Железноводска Ставропольского края</t>
  </si>
  <si>
    <t>606</t>
  </si>
  <si>
    <t>Дошкольное образование</t>
  </si>
  <si>
    <t>Муниципальная программа города-курорта Железноводска Ставропольского края "Развитие образования в городе-курорте Железноводске Ставропольского края"</t>
  </si>
  <si>
    <t>Подпрограмма "Развитие дошкольного, общего и дополнительного образования в городе-курорте Железноводске Ставропольского края"</t>
  </si>
  <si>
    <t>Развитие сети дошкольных образовательных учреждений</t>
  </si>
  <si>
    <t>Обеспечение деятельности (оказание услуг) детских дошкольных учреждений</t>
  </si>
  <si>
    <t>11050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</si>
  <si>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t>
  </si>
  <si>
    <t>77170</t>
  </si>
  <si>
    <t>Пожарная безопасность образовательных учреждений города-курорта Железноводска Ставропольского края</t>
  </si>
  <si>
    <t>08</t>
  </si>
  <si>
    <t>Повышение уровня противопожарной защиты учреждений образования города-курорта Железноводска Ставропольского края</t>
  </si>
  <si>
    <t>20030</t>
  </si>
  <si>
    <t>Общее образование</t>
  </si>
  <si>
    <t>Капитальный ремонт кровель муниципальных образовательных организаций</t>
  </si>
  <si>
    <t>Проведение работ по капитальному ремонту кровель в муниципальных общеобразовательных организациях</t>
  </si>
  <si>
    <t>S7300</t>
  </si>
  <si>
    <t>Развитие общего образования в городе-курорте Железноводске Ставропольского края</t>
  </si>
  <si>
    <t>Обеспечение деятельности (оказание услуг) школы-детского сада, начальной, неполной средней и средней школы</t>
  </si>
  <si>
    <t>11060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</si>
  <si>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t>
  </si>
  <si>
    <t>77160</t>
  </si>
  <si>
    <t>Проведение работ по благоустройству территорий в муниципальных образовательных организациях</t>
  </si>
  <si>
    <t>Благоустройство территорий муниципальных общеобразовательных организаций</t>
  </si>
  <si>
    <t>S7680</t>
  </si>
  <si>
    <t>Обеспечение безопасности в местах массового скопления граждан</t>
  </si>
  <si>
    <t>Проведение антитеррористических мероприятий в муниципальных образовательных организациях</t>
  </si>
  <si>
    <t>S7990</t>
  </si>
  <si>
    <t>Дополнительное образование детей</t>
  </si>
  <si>
    <t>Развитие дополнительного образования детей в городе-курорте Железноводске Ставропольского края</t>
  </si>
  <si>
    <t>Обеспечение деятельности (оказание услуг) учреждений по внешкольной работе с детьми</t>
  </si>
  <si>
    <t>11070</t>
  </si>
  <si>
    <t>Проведение мероприятий с детьми и молодежью по профилактике детского дорожно-транспортного травматизма</t>
  </si>
  <si>
    <t>Профилактическая работа с детьми и подростками по предупреждению нарушений правил дорожного движения</t>
  </si>
  <si>
    <t>20360</t>
  </si>
  <si>
    <t>Организация летней занятости, каникулярного отдыха, оздоровления  и трудовой занятости детей и подростков в общеобразовательных учреждениях и учреждениях дополнительного образования детей</t>
  </si>
  <si>
    <t>Резерв на организацию летней занятости, каникулярного отдыха, оздоровления  и трудовой занятости детей и подростков в общеобразовательных учреждениях и учреждениях дополнительного образования детей</t>
  </si>
  <si>
    <t>20940</t>
  </si>
  <si>
    <t>Другие вопросы в области образования</t>
  </si>
  <si>
    <t>Подпрограмма "Обеспечение реализации муниципальной программы города-курорта Железноводска Ставропольского края "Развитие образования в городе-курорте Железноводске Ставропольского края" и общепрограммные мероприятия"</t>
  </si>
  <si>
    <t>Обеспечение деятельности групп хозяйственного обслуживания и методических кабинетов</t>
  </si>
  <si>
    <t>Обеспечение деятельности (оказание услуг)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</si>
  <si>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11010</t>
  </si>
  <si>
    <t>Обеспечение деятельности (оказание услуг) учебно-методических кабинетов</t>
  </si>
  <si>
    <t>11020</t>
  </si>
  <si>
    <t>Резерв на организацию и участие образовательных учреждений во всероссийских, региональных, краевых, ведомственных мероприятиях</t>
  </si>
  <si>
    <t>20930</t>
  </si>
  <si>
    <t>Резерв на организацию дополнительного профессионального образования педагогических работников муниципальных образовательных учреждений города-курорта Железноводска Ставропольского края</t>
  </si>
  <si>
    <t>20950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</si>
  <si>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</si>
  <si>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76140</t>
  </si>
  <si>
    <t>Исполнение обязательств перед банком в части зачисления компенсации части родительской платы на лицевые счета граждан</t>
  </si>
  <si>
    <t>управление культуры администрации города-курорта Железноводска Ставропольского края</t>
  </si>
  <si>
    <t>607</t>
  </si>
  <si>
    <t>Подпрограмма "Доступная среда в городе-курорте Железноводске Ставропольского края"</t>
  </si>
  <si>
    <t>Выполнение работ по обеспечению доступности дворцов и домов культуры</t>
  </si>
  <si>
    <t>Реализация мероприятий государственной программы Российской Федерации "Доступная среда"</t>
  </si>
  <si>
    <t>L0270</t>
  </si>
  <si>
    <t>Подпрограмма "Организация и осуществление мероприятий по работе с молодежью"</t>
  </si>
  <si>
    <t>Создание условий для предоставления жителям города-курорта Железноводска Ставропольского края услуг в области реализации молодежной политики</t>
  </si>
  <si>
    <t>Обеспечение деятельности (оказание услуг) в области организационно-воспитательной работы с молодежью</t>
  </si>
  <si>
    <t>11100</t>
  </si>
  <si>
    <t>Организация и проведение в городе-курорте Железноводске Ставропольского края молодежных мероприятий</t>
  </si>
  <si>
    <t>Удовлетворение потребностей молодежи в сохранении и развитии традиций народного творчества, любительского искусства, другой самодеятельной творческой инициативы и социальной активности населения</t>
  </si>
  <si>
    <t>20540</t>
  </si>
  <si>
    <t>Культура, кинематография</t>
  </si>
  <si>
    <t>Культура</t>
  </si>
  <si>
    <t>Муниципальная программа города-курорта Железноводска Ставропольского края "Культура города-курорта Железноводска Ставропольского края"</t>
  </si>
  <si>
    <t>Подпрограмма "Культурно-досуговая деятельность в городе-курорте Железноводске Ставропольского края"</t>
  </si>
  <si>
    <t>Обеспечение деятельности муниципальных учреждений города-курорта Железноводска Ставропольского края культурно-досугового типа</t>
  </si>
  <si>
    <t>Обеспечение деятельности (оказание услуг) дворцов и домов культуры, других учреждений культуры</t>
  </si>
  <si>
    <t>11030</t>
  </si>
  <si>
    <t>Обеспечение пожарной безопасности учреждений культуры города-курорта Железноводска Ставропольского края</t>
  </si>
  <si>
    <t>Повышение уровня противопожарной защиты учреждений культуры города-курорта Железноводска Ставропольского края</t>
  </si>
  <si>
    <t>20200</t>
  </si>
  <si>
    <t>Подпрограмма "Развитие системы библиотечного обслуживания населения города-курорта Железноводска Ставропольского края"</t>
  </si>
  <si>
    <t>Осуществление библиотечного, библиографического и информационного обслуживания населения города-курорта Железноводска Ставропольского края</t>
  </si>
  <si>
    <t>Обеспечение деятельности (оказание услуг) библиотек</t>
  </si>
  <si>
    <t>11040</t>
  </si>
  <si>
    <t>Другие вопросы в области культуры, кинематографии</t>
  </si>
  <si>
    <t>Организация и проведение в городе-курорте Железноводске Ставропольского края городских и культурно-массовых мероприятий</t>
  </si>
  <si>
    <t>Обеспечение организации и проведения в городе-курорте Железноводске Ставропольского края городских и культурно-массовых мероприятий</t>
  </si>
  <si>
    <t>20190</t>
  </si>
  <si>
    <t>Подпрограмма "Обеспечение реализации муниципальной программы города-курорта Железноводска Ставропольского края "Культура города-курорта Железноводска Ставропольского края" и общепрограммные мероприятия"</t>
  </si>
  <si>
    <t>Обеспечение деятельности групп хозяйственного обслуживания</t>
  </si>
  <si>
    <t>Средства массовой информации</t>
  </si>
  <si>
    <t>Телевидение и радиовещание</t>
  </si>
  <si>
    <t>Оказание (выполнение) муниципальных услуг (работ) муниципальными учреждениями города-курорта Железноводска Ставропольского края</t>
  </si>
  <si>
    <t>Обеспечение деятельности (оказание услуг) телерадиокомпаний</t>
  </si>
  <si>
    <t>11130</t>
  </si>
  <si>
    <t>управление труда и социальной защиты населения администрации города-курорта Железноводска Ставропольского края</t>
  </si>
  <si>
    <t>609</t>
  </si>
  <si>
    <t>Подпрограмма "Улучшение условий и охраны труда в городе-курорте Железноводске Ставропольского края"</t>
  </si>
  <si>
    <t>Организация работы по оборудованию методического кабинета по охране труда</t>
  </si>
  <si>
    <t>Обеспечение деятельности  методического кабинета по охране труда</t>
  </si>
  <si>
    <t>20050</t>
  </si>
  <si>
    <t>Социальное обеспечение населения</t>
  </si>
  <si>
    <t>Подпрограмма "Социальное обеспечение населения города-курорта Железноводска Ставропольского края"</t>
  </si>
  <si>
    <t>Предоставление мер социальной поддержки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</si>
  <si>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</si>
  <si>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52200</t>
  </si>
  <si>
    <t>Оплата жилищно-коммунальных услуг отдельным категориям граждан</t>
  </si>
  <si>
    <t>52500</t>
  </si>
  <si>
    <t>Предоставление государственной социальной помощи малоимущим семьям, малоимущим одиноко проживающим гражданам</t>
  </si>
  <si>
    <t>76240</t>
  </si>
  <si>
    <t>Выплата ежегодного социального пособия на проезд учащимся (студентам)</t>
  </si>
  <si>
    <t>76260</t>
  </si>
  <si>
    <t xml:space="preserve">Компенсация отдельным категориям граждан оплаты взноса на капитальный ремонт общего имущества в многоквартирном доме </t>
  </si>
  <si>
    <t>77220</t>
  </si>
  <si>
    <t>Обеспечение мер социальной поддержки ветеранов труда и тружеников тыла</t>
  </si>
  <si>
    <t>78210</t>
  </si>
  <si>
    <t>единая</t>
  </si>
  <si>
    <t>Обеспечение мер социальной поддержки ветеранов труда Ставропольского края</t>
  </si>
  <si>
    <t>78220</t>
  </si>
  <si>
    <t>Обеспечение мер социальной поддержки реабилитированных лиц и лиц, признанных пострадавшими от политических репрессий</t>
  </si>
  <si>
    <t>78230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</si>
  <si>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</si>
  <si>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78240</t>
  </si>
  <si>
    <t>Ежемесячная денежная выплата семьям погибших ветеранов боевых действий</t>
  </si>
  <si>
    <t>78250</t>
  </si>
  <si>
    <t>Предоставление гражданам субсидий на оплату жилого помещения и коммунальных услуг</t>
  </si>
  <si>
    <t>78260</t>
  </si>
  <si>
    <t>Предоставление мер социальной поддержки семьям с детьми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</si>
  <si>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</si>
  <si>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53800</t>
  </si>
  <si>
    <t>Выплата ежемесячной денежной компенсации на каждого ребенка в возрасте до 18 лет многодетным семьям</t>
  </si>
  <si>
    <t>76280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</si>
  <si>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</si>
  <si>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77190</t>
  </si>
  <si>
    <t>Выплата денежной компенсации семьям, в которых в период с 1 января 2011 года по 31 декабря 2015 года родился третий или последующий ребенок</t>
  </si>
  <si>
    <t>77650</t>
  </si>
  <si>
    <t>Реализация регионального проекта "Финансовая поддержка семей при рождении детей"</t>
  </si>
  <si>
    <t>P1</t>
  </si>
  <si>
    <t>Ежемесячная выплата в связи с рождением (усыновлением) первого ребенка</t>
  </si>
  <si>
    <t>55730</t>
  </si>
  <si>
    <t>Другие вопросы в области социальной политики</t>
  </si>
  <si>
    <t>Подпрограмма "Обеспечение реализации муниципальной программы города-курорта Железноводска Ставропольского края "Социальная поддержка населения города-курорта Железноводска Ставропольского края" и общепрограммные мероприятия"</t>
  </si>
  <si>
    <t>Осуществление отдельных государственных полномочий в области труда и социальной защиты отдельных категорий граждан</t>
  </si>
  <si>
    <t>76210</t>
  </si>
  <si>
    <t>комитет по физической культуре, спорту и туризму администрации города-курорта Железноводска Ставропольского края</t>
  </si>
  <si>
    <t>611</t>
  </si>
  <si>
    <t>Физическая культура и спорт</t>
  </si>
  <si>
    <t>Физическая культура</t>
  </si>
  <si>
    <t>Муниципальная программа города-курорта Железноводска Ставропольского края "Развитие физической культуры и спорта в городе-курорте Железноводске Ставропольского края"</t>
  </si>
  <si>
    <t>Подпрограмма "Подготовка спортивного резерва и команд города-курорта Железноводска Ставропольского края, в том числе среди инвалидов"</t>
  </si>
  <si>
    <t>Обеспечение деятельности физкультурно-спортивных организаций</t>
  </si>
  <si>
    <t>11200</t>
  </si>
  <si>
    <t>Массовый спорт</t>
  </si>
  <si>
    <t>Подпрограмма "Подготовка и проведение спортивно-массовых мероприятий в городе-курорте Железноводске Ставропольского края"</t>
  </si>
  <si>
    <t>Организация и проведение городских спортивно-массовых мероприятий</t>
  </si>
  <si>
    <t>Привлечение работников предприятий города-курорта Железноводска Ставропольского края, населения города, учащихся к участию в городских спортивно-массовых мероприятиях</t>
  </si>
  <si>
    <t>20140</t>
  </si>
  <si>
    <t>Поддержка спортсменов, выступающих на официальных всероссийских и краевых соревнованиях от имени города-курорта Железноводска Ставропольского края</t>
  </si>
  <si>
    <t>Участие спортсменов и сборных команд города-курорта Железноводска Ставропольского края в краевых и Российских соревнованиях</t>
  </si>
  <si>
    <t>20150</t>
  </si>
  <si>
    <t>Проведение поэтапного внедрения и реализации Всероссийского физкультурно-спортивного комплекса "Готов к труду и обороне"</t>
  </si>
  <si>
    <t>Мероприятия по подготовке, организации и проведению работ в рамках Всероссийского физкультурно-спортивного комплекса "Готов к труду и обороне" учащихся и населения города-курорта Железноводска Ставропольского края</t>
  </si>
  <si>
    <t>20690</t>
  </si>
  <si>
    <t>Участие в работе по профилактике наркомании, зависимости от психоактивных веществ</t>
  </si>
  <si>
    <t>Проведение спортивно-массовых мероприятий антинаркотической направленности</t>
  </si>
  <si>
    <t>20570</t>
  </si>
  <si>
    <t>Другие вопросы в области физической культуры и спорта</t>
  </si>
  <si>
    <t>Подпрограмма "Обеспечение реализации муниципальной программы города-курорта Железноводска Ставропольского края "Развитие физической культуры и спорта в городе-курорте Железноводске Ставропольского края" и общепрограммные мероприятия"</t>
  </si>
  <si>
    <t>Управление городского хозяйства администрации города-курорта Железноводска Ставропольского края</t>
  </si>
  <si>
    <t>620</t>
  </si>
  <si>
    <t>Лесное хозяйство</t>
  </si>
  <si>
    <t>Муниципальная программа города-курорта Железноводска Ставропольского края "Развитие жилищно-коммунального хозяйства в городе-курорте Железноводске Ставропольского края"</t>
  </si>
  <si>
    <t>Подпрограмма "Содержание лесного хозяйства города-курорта Железноводска Ставропольского края"</t>
  </si>
  <si>
    <t>Реализация мероприятий по организации использования, охране, защите, воспроизводству городских лесов</t>
  </si>
  <si>
    <t>Мероприятия по содержанию городских лесов</t>
  </si>
  <si>
    <t>21020</t>
  </si>
  <si>
    <t>Дорожное хозяйство (дорожные фонды)</t>
  </si>
  <si>
    <t>Содержание  автомобильных дорог общего пользования местного значения</t>
  </si>
  <si>
    <t>Уход за дорожной разметкой, нанесение вновь и восстановление изношенной вертикальной и горизонтальной  разметки</t>
  </si>
  <si>
    <t>20370</t>
  </si>
  <si>
    <t>Паспортизация автомобильных дорог общего пользования местного значения и искусственных сооружений на них</t>
  </si>
  <si>
    <t>20380</t>
  </si>
  <si>
    <t>Прочие мероприятия по содержанию автомобильных дорог общего пользования местного значения</t>
  </si>
  <si>
    <t>20390</t>
  </si>
  <si>
    <t>Комплекс работ по поддержанию надлежащего состояния покрытия автомобильных дорог ( в том числе механизированная и ручная уборка автомобильных дорог )</t>
  </si>
  <si>
    <t>20400</t>
  </si>
  <si>
    <t>Ремонт  автомобильных дорог общего пользования местного значения</t>
  </si>
  <si>
    <t>Ремонт автомобильных дорог общего пользования местного назначения и инженерных сооружений на них</t>
  </si>
  <si>
    <t>20410</t>
  </si>
  <si>
    <t>Капитальный ремонт и ремонт автомобильных дорог общего пользования местного значения за счет средств местного бюджета</t>
  </si>
  <si>
    <t>S7830</t>
  </si>
  <si>
    <t>Бюджетные инвестиции в объекты муниципальной собственности</t>
  </si>
  <si>
    <t>Расходы на строительство (реконструкцию, техническое перевооружение) дорожных объектов муниципальной собственности</t>
  </si>
  <si>
    <t>40010</t>
  </si>
  <si>
    <t>Капитальные вложения в объекты государственной (муниципальной) собственности</t>
  </si>
  <si>
    <t>400</t>
  </si>
  <si>
    <t>Подпрограмма «Благоустройство территории города-курорта Железноводска Ставропольского края»</t>
  </si>
  <si>
    <t>Содержание территории города-курорта Железноводска Ставропольского края и обеспечение повышения комфортности условий проживания граждан, поддержание и улучшение санитарного и эстетического состояния города-курорта Железноводска Ставропольского края</t>
  </si>
  <si>
    <t>Расходы по содержанию и озеленению курортной зоны</t>
  </si>
  <si>
    <t>20270</t>
  </si>
  <si>
    <t>Жилищное хозяйство</t>
  </si>
  <si>
    <t>Подпрограмма "Благоустройство территории города-курорта Железноводска Ставропольского края"</t>
  </si>
  <si>
    <t>Расходы на капитальный ремонт муниципального жилищного фонда</t>
  </si>
  <si>
    <t>20320</t>
  </si>
  <si>
    <t>Коммунальное хозяйство</t>
  </si>
  <si>
    <t>Возмещение затрат по оказанию банных услуг льготным категориям граждан</t>
  </si>
  <si>
    <t xml:space="preserve">Предоставление субсидий юридическим лицам (за исключением субсидий муниципальным учреждениям), индивидуальным предпринимателям, физическим лицам на возмещение затрат по оказанию банных услуг льготным категориям граждан </t>
  </si>
  <si>
    <t>60020</t>
  </si>
  <si>
    <t>Благоустройство</t>
  </si>
  <si>
    <t>Подпрограмма "Развитие санаторно-курортного и туристско-рекреационного комплекса в городе-курорте Железноводске Ставропольского края"</t>
  </si>
  <si>
    <t>Формирование системы туристической навигации, установка информационных щитов и указателей к туристским объектам на территории города-курорта Железноводска</t>
  </si>
  <si>
    <t>Расходы на формирование системы туристической навигации</t>
  </si>
  <si>
    <t>20240</t>
  </si>
  <si>
    <t>Расходы на уличное освещение</t>
  </si>
  <si>
    <t>20250</t>
  </si>
  <si>
    <t>Расходы по содержанию и озеленению города</t>
  </si>
  <si>
    <t>20260</t>
  </si>
  <si>
    <t xml:space="preserve"> Расходы по содержанию и озеленению городского парка</t>
  </si>
  <si>
    <t>20280</t>
  </si>
  <si>
    <t>Расходы на организацию и содержание мест захоронения</t>
  </si>
  <si>
    <t>20290</t>
  </si>
  <si>
    <t xml:space="preserve">Расходы на ручную уборку города </t>
  </si>
  <si>
    <t>20300</t>
  </si>
  <si>
    <t>Расходы по содержанию мемориалов "Вечный огонь"</t>
  </si>
  <si>
    <t>20310</t>
  </si>
  <si>
    <t>Расходы на снос (демонтаж) самовольно построенных или установленных объектов</t>
  </si>
  <si>
    <t>20750</t>
  </si>
  <si>
    <t>Реализация мероприятий по благоустройству территорий в городских округах Ставропольского края, имеющих статус городов-курортов, за счет средств краевого бюджета</t>
  </si>
  <si>
    <t>77710</t>
  </si>
  <si>
    <t>Реализация проектов развития территорий муниципальных образований, основанных на местных инициативах, за счет внебюджетных источников</t>
  </si>
  <si>
    <t>G6420</t>
  </si>
  <si>
    <t>внебюджетные</t>
  </si>
  <si>
    <t>Реализация проектов развития территорий муниципальных образований, основанных на местных инициативах</t>
  </si>
  <si>
    <t>S6420</t>
  </si>
  <si>
    <t>Реализация мероприятий по благоустройству территорий в городских округах Ставропольского края, имеющих статус городов-курортов, за счет средств местного бюджета</t>
  </si>
  <si>
    <t>S7710</t>
  </si>
  <si>
    <t>Подпрограмма "Энергосбережение и повышение энергетической эффективности на территории города-курорта Железноводска Ставропольского края"</t>
  </si>
  <si>
    <t>Внедрение энергоэффективного оборудования</t>
  </si>
  <si>
    <t xml:space="preserve">Расходы по замене светильников уличного освещения на энергосберегающие </t>
  </si>
  <si>
    <t>20340</t>
  </si>
  <si>
    <t>Муниципальная программа города-курорта Железноводска Ставропольского края "Формирование современной городской среды"</t>
  </si>
  <si>
    <t>Подпрограмма "Современная городская среда в городе-курорте Железноводске Ставропольского края (общественные территории)"</t>
  </si>
  <si>
    <t>Реализация регионального проекта 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</si>
  <si>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</si>
  <si>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</si>
  <si>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</si>
  <si>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Подпрограмма "Развитие курортной инфраструктуры в городе-курорте Железноводске Ставропольского края"</t>
  </si>
  <si>
    <t>Содержание, благоустройство и ремонт объектов курортной инфраструктуры на территории города-курорта Железноводска Ставропольского края</t>
  </si>
  <si>
    <t>Развитие курортной инфраструктуры</t>
  </si>
  <si>
    <t>77420</t>
  </si>
  <si>
    <t>Подпрограмма "Современная городская среда в городе-курорте Железноводске Ставропольского края (дворовые территории)"</t>
  </si>
  <si>
    <t>Благоустройство дворовых территорий в городе-курорте Железноводске Ставропольского края</t>
  </si>
  <si>
    <t>Реализация мероприятий по благоустройству дворовых территорий за счет средств краевого бюджета</t>
  </si>
  <si>
    <t>77790</t>
  </si>
  <si>
    <t>Реализация мероприятий по благоустройству дворовых территорий за счет средств местного бюджета</t>
  </si>
  <si>
    <t>S7790</t>
  </si>
  <si>
    <t>Организация проведения мероприятий по отлову и содержанию безнадзорных животных</t>
  </si>
  <si>
    <t>77150</t>
  </si>
  <si>
    <t>Подпрограмма "Обеспечение реализации муниципальной программы города-курорта Железноводска Ставропольского края "Развитие жилищно-коммунального хозяйства в городе-курорте Железноводске Ставропольского края" и общепрограммные мероприятия"</t>
  </si>
  <si>
    <t xml:space="preserve">Обеспечение деятельности групп хозяйственного обслуживания </t>
  </si>
  <si>
    <t xml:space="preserve">Обеспечение выполнения функций отраслевыми (функциональными)  органами администрации города-курорта Железноводска Ставропольского края </t>
  </si>
  <si>
    <t>Охрана окружающей среды</t>
  </si>
  <si>
    <t>Другие вопросы в области охраны окружающей среды</t>
  </si>
  <si>
    <t>Подпрограмма "Экологическая безопасность города-курорта Железноводска Ставропольского края"</t>
  </si>
  <si>
    <t>Обеспечение охраны лесных массивов относящихся к городу-курорту Железноводску Ставропольского края</t>
  </si>
  <si>
    <t>Расходы на  лесовосстановительные и противопожарные мероприятия в лесных массивах относящихся к городу-курорту Железноводску Ставропольского края</t>
  </si>
  <si>
    <t>20420</t>
  </si>
  <si>
    <t>Проведение мероприятий по улучшению санитарно-эпидемиологической ситуации в городе-курорте Железноводске Ставропольского края</t>
  </si>
  <si>
    <t>Расходы на ликвидацию стихийных свалок города-курорта Железноводска Ставропольского края</t>
  </si>
  <si>
    <t>20440</t>
  </si>
  <si>
    <t>Расходы на оплату химических анализов, используемых при расчете</t>
  </si>
  <si>
    <t>20450</t>
  </si>
  <si>
    <t>Расходы на оплату за негативное воздействие на окружающею среду</t>
  </si>
  <si>
    <t>20460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</si>
  <si>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на возмещение затрат по удалению карантинной растительности</t>
  </si>
  <si>
    <t>60060</t>
  </si>
  <si>
    <t>Контрольно-счетная палата города-курорта Железноводска Ставропольского края</t>
  </si>
  <si>
    <t>643</t>
  </si>
  <si>
    <t>Обеспечение деятельности Контрольно-счетной палаты города-курорта Железноводска Ставропольского края</t>
  </si>
  <si>
    <t>73</t>
  </si>
  <si>
    <t>Непрограммные расходы в рамках обеспечения деятельности Контрольно-счетной палаты города-курорта Железноводска Ставропольского края</t>
  </si>
  <si>
    <t>УТВЕРЖДЕНО</t>
  </si>
  <si>
    <t>приказом Финансового управления</t>
  </si>
  <si>
    <t>администрации города-курорта Железноводска</t>
  </si>
  <si>
    <t>Ставропольского края</t>
  </si>
  <si>
    <t>от 25 декабря 2019 г. № 307-ОД</t>
  </si>
  <si>
    <t xml:space="preserve">         ЛИМИТЫ БЮДЖЕТНЫХ ОБЯЗАТЕЛЬСТВ</t>
  </si>
  <si>
    <t xml:space="preserve">  бюджета города-курорта Железноводска Ставропольского края</t>
  </si>
  <si>
    <t xml:space="preserve">     на плановый период 2021 и 2022 годов</t>
  </si>
  <si>
    <t>Коды по бюджетной классификации</t>
  </si>
  <si>
    <t>Вед.</t>
  </si>
  <si>
    <t>РЗ</t>
  </si>
  <si>
    <t>ПР</t>
  </si>
  <si>
    <t>ЦСР</t>
  </si>
  <si>
    <t>ВР</t>
  </si>
  <si>
    <t>Итого расходов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</si>
</sst>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4"/>
      <color rgb="FF0000FF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7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1" applyNumberFormat="1" applyFont="1" applyFill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Alignment="1"/>
    <xf numFmtId="0" fontId="3" fillId="0" borderId="3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7" xfId="2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 textRotation="90" wrapText="1"/>
    </xf>
    <xf numFmtId="0" fontId="14" fillId="0" borderId="7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1" applyNumberFormat="1" applyFont="1" applyFill="1" applyAlignment="1" applyProtection="1">
      <alignment horizontal="center"/>
      <protection hidden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3" fillId="0" borderId="7" xfId="2" applyNumberFormat="1" applyFont="1" applyFill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right"/>
    </xf>
    <xf numFmtId="0" fontId="4" fillId="0" borderId="0" xfId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0" fontId="4" fillId="0" borderId="0" xfId="1" applyNumberFormat="1" applyFont="1" applyFill="1" applyAlignment="1" applyProtection="1">
      <alignment horizontal="center" wrapText="1"/>
      <protection hidden="1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8"/>
  <sheetViews>
    <sheetView tabSelected="1" view="pageBreakPreview" topLeftCell="A649" zoomScale="55" zoomScaleNormal="55" zoomScaleSheetLayoutView="55" workbookViewId="0">
      <selection activeCell="P657" sqref="P657"/>
    </sheetView>
  </sheetViews>
  <sheetFormatPr defaultColWidth="8.85546875" defaultRowHeight="18.75"/>
  <cols>
    <col min="1" max="1" width="49.42578125" style="3" customWidth="1"/>
    <col min="2" max="2" width="9.42578125" style="1" customWidth="1"/>
    <col min="3" max="4" width="8.85546875" style="1" customWidth="1"/>
    <col min="5" max="5" width="6.42578125" style="1" customWidth="1"/>
    <col min="6" max="6" width="6" style="1" customWidth="1"/>
    <col min="7" max="7" width="7.28515625" style="34" customWidth="1"/>
    <col min="8" max="8" width="8.85546875" style="1"/>
    <col min="9" max="9" width="9.5703125" style="34" customWidth="1"/>
    <col min="10" max="10" width="19.28515625" style="2" customWidth="1"/>
    <col min="11" max="14" width="17.28515625" style="2" hidden="1" customWidth="1"/>
    <col min="15" max="15" width="13.7109375" style="2" hidden="1" customWidth="1"/>
    <col min="16" max="16" width="20" style="2" customWidth="1"/>
    <col min="17" max="16384" width="8.85546875" style="2"/>
  </cols>
  <sheetData>
    <row r="1" spans="1:19">
      <c r="G1" s="75" t="s">
        <v>496</v>
      </c>
      <c r="H1" s="75"/>
      <c r="I1" s="75"/>
      <c r="J1" s="37"/>
      <c r="K1" s="37"/>
      <c r="L1" s="38"/>
    </row>
    <row r="2" spans="1:19">
      <c r="G2" s="37"/>
      <c r="H2" s="39"/>
      <c r="I2" s="39"/>
      <c r="J2" s="37"/>
      <c r="K2" s="37"/>
      <c r="L2" s="38"/>
    </row>
    <row r="3" spans="1:19">
      <c r="G3" s="37"/>
      <c r="H3" s="39" t="s">
        <v>497</v>
      </c>
      <c r="I3" s="39"/>
      <c r="J3" s="39"/>
      <c r="K3" s="39"/>
      <c r="L3" s="39"/>
    </row>
    <row r="4" spans="1:19">
      <c r="G4" s="37"/>
      <c r="H4" s="39" t="s">
        <v>498</v>
      </c>
      <c r="I4" s="39"/>
      <c r="J4" s="39"/>
      <c r="K4" s="39"/>
      <c r="L4" s="39"/>
    </row>
    <row r="5" spans="1:19">
      <c r="G5" s="37"/>
      <c r="H5" s="76" t="s">
        <v>499</v>
      </c>
      <c r="I5" s="76"/>
      <c r="J5" s="76"/>
      <c r="K5" s="76"/>
      <c r="L5" s="76"/>
    </row>
    <row r="6" spans="1:19">
      <c r="G6" s="37"/>
      <c r="H6" s="77" t="s">
        <v>500</v>
      </c>
      <c r="I6" s="77"/>
      <c r="J6" s="77"/>
      <c r="K6" s="77"/>
      <c r="L6" s="77"/>
    </row>
    <row r="8" spans="1:19" ht="24.6" customHeight="1">
      <c r="A8" s="78" t="s">
        <v>501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35"/>
      <c r="R8" s="35"/>
      <c r="S8" s="35"/>
    </row>
    <row r="9" spans="1:19" ht="19.5" customHeight="1">
      <c r="A9" s="67" t="s">
        <v>502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36"/>
      <c r="R9" s="36"/>
      <c r="S9" s="36"/>
    </row>
    <row r="10" spans="1:19" s="7" customFormat="1">
      <c r="A10" s="67" t="s">
        <v>503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36"/>
      <c r="R10" s="36"/>
      <c r="S10" s="36"/>
    </row>
    <row r="11" spans="1:19" s="8" customFormat="1" ht="19.5" thickBot="1">
      <c r="A11" s="52"/>
      <c r="B11" s="5"/>
      <c r="C11" s="5"/>
      <c r="D11" s="5"/>
      <c r="E11" s="5"/>
      <c r="F11" s="5"/>
      <c r="G11" s="6"/>
      <c r="H11" s="5"/>
      <c r="I11" s="6"/>
      <c r="P11" s="53" t="s">
        <v>0</v>
      </c>
    </row>
    <row r="12" spans="1:19" s="12" customFormat="1" ht="33" customHeight="1">
      <c r="A12" s="70" t="s">
        <v>1</v>
      </c>
      <c r="B12" s="68" t="s">
        <v>504</v>
      </c>
      <c r="C12" s="68"/>
      <c r="D12" s="68"/>
      <c r="E12" s="68"/>
      <c r="F12" s="68"/>
      <c r="G12" s="68"/>
      <c r="H12" s="68"/>
      <c r="I12" s="68"/>
      <c r="J12" s="68" t="s">
        <v>2</v>
      </c>
      <c r="K12" s="60" t="s">
        <v>3</v>
      </c>
      <c r="L12" s="60" t="s">
        <v>4</v>
      </c>
      <c r="M12" s="60" t="s">
        <v>5</v>
      </c>
      <c r="N12" s="60" t="s">
        <v>6</v>
      </c>
      <c r="O12" s="61" t="s">
        <v>7</v>
      </c>
      <c r="P12" s="73" t="s">
        <v>8</v>
      </c>
    </row>
    <row r="13" spans="1:19" s="12" customFormat="1" ht="16.5" thickBot="1">
      <c r="A13" s="71"/>
      <c r="B13" s="51" t="s">
        <v>505</v>
      </c>
      <c r="C13" s="51" t="s">
        <v>506</v>
      </c>
      <c r="D13" s="51" t="s">
        <v>507</v>
      </c>
      <c r="E13" s="69" t="s">
        <v>508</v>
      </c>
      <c r="F13" s="69"/>
      <c r="G13" s="69"/>
      <c r="H13" s="69"/>
      <c r="I13" s="51" t="s">
        <v>509</v>
      </c>
      <c r="J13" s="72"/>
      <c r="K13" s="62"/>
      <c r="L13" s="62"/>
      <c r="M13" s="62"/>
      <c r="N13" s="62"/>
      <c r="O13" s="63"/>
      <c r="P13" s="74"/>
    </row>
    <row r="14" spans="1:19" s="12" customFormat="1" ht="15.75">
      <c r="A14" s="54">
        <v>1</v>
      </c>
      <c r="B14" s="55" t="s">
        <v>9</v>
      </c>
      <c r="C14" s="54">
        <v>3</v>
      </c>
      <c r="D14" s="9">
        <v>4</v>
      </c>
      <c r="E14" s="10"/>
      <c r="F14" s="50"/>
      <c r="G14" s="56">
        <v>5</v>
      </c>
      <c r="H14" s="57"/>
      <c r="I14" s="58" t="s">
        <v>10</v>
      </c>
      <c r="J14" s="55" t="s">
        <v>11</v>
      </c>
      <c r="K14" s="59"/>
      <c r="L14" s="59"/>
      <c r="M14" s="59"/>
      <c r="N14" s="59"/>
      <c r="O14" s="15"/>
      <c r="P14" s="55" t="s">
        <v>12</v>
      </c>
    </row>
    <row r="15" spans="1:19" s="17" customFormat="1" ht="31.5">
      <c r="A15" s="40" t="s">
        <v>13</v>
      </c>
      <c r="B15" s="11" t="s">
        <v>14</v>
      </c>
      <c r="C15" s="11"/>
      <c r="D15" s="13"/>
      <c r="E15" s="13"/>
      <c r="F15" s="41"/>
      <c r="G15" s="41"/>
      <c r="H15" s="14"/>
      <c r="I15" s="14"/>
      <c r="J15" s="20">
        <f t="shared" ref="J15:N16" si="0">SUM(J16)</f>
        <v>7499315</v>
      </c>
      <c r="K15" s="42">
        <f t="shared" si="0"/>
        <v>7499315</v>
      </c>
      <c r="L15" s="42">
        <f t="shared" si="0"/>
        <v>0</v>
      </c>
      <c r="M15" s="42">
        <f t="shared" si="0"/>
        <v>0</v>
      </c>
      <c r="N15" s="42">
        <f t="shared" si="0"/>
        <v>0</v>
      </c>
      <c r="O15" s="16"/>
      <c r="P15" s="21">
        <f t="shared" ref="P15" si="1">SUM(P16)</f>
        <v>7626101</v>
      </c>
    </row>
    <row r="16" spans="1:19" s="12" customFormat="1" ht="15.75">
      <c r="A16" s="40" t="s">
        <v>15</v>
      </c>
      <c r="B16" s="11">
        <v>600</v>
      </c>
      <c r="C16" s="11" t="s">
        <v>16</v>
      </c>
      <c r="D16" s="13"/>
      <c r="E16" s="13"/>
      <c r="F16" s="41"/>
      <c r="G16" s="41"/>
      <c r="H16" s="14"/>
      <c r="I16" s="14"/>
      <c r="J16" s="20">
        <f>SUM(J17)</f>
        <v>7499315</v>
      </c>
      <c r="K16" s="42">
        <f>SUM(K17)</f>
        <v>7499315</v>
      </c>
      <c r="L16" s="42">
        <f t="shared" si="0"/>
        <v>0</v>
      </c>
      <c r="M16" s="42">
        <f t="shared" si="0"/>
        <v>0</v>
      </c>
      <c r="N16" s="42">
        <f t="shared" si="0"/>
        <v>0</v>
      </c>
      <c r="O16" s="15"/>
      <c r="P16" s="21">
        <f>SUM(P17)</f>
        <v>7626101</v>
      </c>
    </row>
    <row r="17" spans="1:16" s="12" customFormat="1" ht="63">
      <c r="A17" s="40" t="s">
        <v>17</v>
      </c>
      <c r="B17" s="11">
        <v>600</v>
      </c>
      <c r="C17" s="11" t="s">
        <v>16</v>
      </c>
      <c r="D17" s="13" t="s">
        <v>18</v>
      </c>
      <c r="E17" s="13"/>
      <c r="F17" s="41"/>
      <c r="G17" s="41"/>
      <c r="H17" s="14"/>
      <c r="I17" s="14"/>
      <c r="J17" s="20">
        <f t="shared" ref="J17:N17" si="2">SUM(J18)</f>
        <v>7499315</v>
      </c>
      <c r="K17" s="42">
        <f t="shared" si="2"/>
        <v>7499315</v>
      </c>
      <c r="L17" s="42">
        <f t="shared" si="2"/>
        <v>0</v>
      </c>
      <c r="M17" s="42">
        <f t="shared" si="2"/>
        <v>0</v>
      </c>
      <c r="N17" s="42">
        <f t="shared" si="2"/>
        <v>0</v>
      </c>
      <c r="O17" s="15"/>
      <c r="P17" s="21">
        <f t="shared" ref="P17" si="3">SUM(P18)</f>
        <v>7626101</v>
      </c>
    </row>
    <row r="18" spans="1:16" s="19" customFormat="1" ht="31.5">
      <c r="A18" s="40" t="s">
        <v>19</v>
      </c>
      <c r="B18" s="11" t="s">
        <v>14</v>
      </c>
      <c r="C18" s="11" t="s">
        <v>16</v>
      </c>
      <c r="D18" s="13" t="s">
        <v>18</v>
      </c>
      <c r="E18" s="13" t="s">
        <v>20</v>
      </c>
      <c r="F18" s="41" t="s">
        <v>21</v>
      </c>
      <c r="G18" s="41" t="s">
        <v>22</v>
      </c>
      <c r="H18" s="14" t="s">
        <v>23</v>
      </c>
      <c r="I18" s="14"/>
      <c r="J18" s="20">
        <f>SUM(J19,J24,J27)</f>
        <v>7499315</v>
      </c>
      <c r="K18" s="42">
        <f>SUM(K19,K24,K27)</f>
        <v>7499315</v>
      </c>
      <c r="L18" s="42">
        <f>SUM(L19,L24,L27)</f>
        <v>0</v>
      </c>
      <c r="M18" s="42">
        <f>SUM(M19,M24,M27)</f>
        <v>0</v>
      </c>
      <c r="N18" s="42">
        <f>SUM(N19,N24,N27)</f>
        <v>0</v>
      </c>
      <c r="O18" s="18"/>
      <c r="P18" s="21">
        <f>SUM(P19,P24,P27)</f>
        <v>7626101</v>
      </c>
    </row>
    <row r="19" spans="1:16" s="19" customFormat="1" ht="47.25">
      <c r="A19" s="40" t="s">
        <v>24</v>
      </c>
      <c r="B19" s="11">
        <v>600</v>
      </c>
      <c r="C19" s="11" t="s">
        <v>16</v>
      </c>
      <c r="D19" s="13" t="s">
        <v>18</v>
      </c>
      <c r="E19" s="13" t="s">
        <v>20</v>
      </c>
      <c r="F19" s="41" t="s">
        <v>25</v>
      </c>
      <c r="G19" s="41" t="s">
        <v>22</v>
      </c>
      <c r="H19" s="14" t="s">
        <v>23</v>
      </c>
      <c r="I19" s="14"/>
      <c r="J19" s="20">
        <f>SUM(J20,J22)</f>
        <v>5047888</v>
      </c>
      <c r="K19" s="42">
        <f>SUM(K20,K22)</f>
        <v>5047888</v>
      </c>
      <c r="L19" s="42">
        <f>SUM(L20,L22)</f>
        <v>0</v>
      </c>
      <c r="M19" s="42">
        <f>SUM(M20,M22)</f>
        <v>0</v>
      </c>
      <c r="N19" s="42">
        <f>SUM(N20,N22)</f>
        <v>0</v>
      </c>
      <c r="O19" s="18"/>
      <c r="P19" s="21">
        <f>SUM(P20,P22)</f>
        <v>5076504</v>
      </c>
    </row>
    <row r="20" spans="1:16" s="19" customFormat="1" ht="31.5">
      <c r="A20" s="40" t="s">
        <v>26</v>
      </c>
      <c r="B20" s="11">
        <v>600</v>
      </c>
      <c r="C20" s="11" t="s">
        <v>16</v>
      </c>
      <c r="D20" s="13" t="s">
        <v>18</v>
      </c>
      <c r="E20" s="13" t="s">
        <v>20</v>
      </c>
      <c r="F20" s="41" t="s">
        <v>25</v>
      </c>
      <c r="G20" s="41" t="s">
        <v>22</v>
      </c>
      <c r="H20" s="14" t="s">
        <v>27</v>
      </c>
      <c r="I20" s="14"/>
      <c r="J20" s="20">
        <f>SUM(J21:J21)</f>
        <v>4357</v>
      </c>
      <c r="K20" s="42">
        <f>SUM(K21:K21)</f>
        <v>4357</v>
      </c>
      <c r="L20" s="42">
        <f>SUM(L21:L21)</f>
        <v>0</v>
      </c>
      <c r="M20" s="42">
        <f>SUM(M21:M21)</f>
        <v>0</v>
      </c>
      <c r="N20" s="42">
        <f>SUM(N21:N21)</f>
        <v>0</v>
      </c>
      <c r="O20" s="18"/>
      <c r="P20" s="21">
        <f>SUM(P21:P21)</f>
        <v>0</v>
      </c>
    </row>
    <row r="21" spans="1:16" s="19" customFormat="1" ht="94.5">
      <c r="A21" s="40" t="s">
        <v>28</v>
      </c>
      <c r="B21" s="11">
        <v>600</v>
      </c>
      <c r="C21" s="11" t="s">
        <v>16</v>
      </c>
      <c r="D21" s="13" t="s">
        <v>18</v>
      </c>
      <c r="E21" s="13" t="s">
        <v>20</v>
      </c>
      <c r="F21" s="41" t="s">
        <v>25</v>
      </c>
      <c r="G21" s="41" t="s">
        <v>22</v>
      </c>
      <c r="H21" s="14" t="s">
        <v>27</v>
      </c>
      <c r="I21" s="14" t="s">
        <v>29</v>
      </c>
      <c r="J21" s="20">
        <v>4357</v>
      </c>
      <c r="K21" s="42">
        <f>J21</f>
        <v>4357</v>
      </c>
      <c r="L21" s="42"/>
      <c r="M21" s="42"/>
      <c r="N21" s="42"/>
      <c r="O21" s="18"/>
      <c r="P21" s="21">
        <v>0</v>
      </c>
    </row>
    <row r="22" spans="1:16" s="19" customFormat="1" ht="31.5">
      <c r="A22" s="40" t="s">
        <v>30</v>
      </c>
      <c r="B22" s="11">
        <v>600</v>
      </c>
      <c r="C22" s="11" t="s">
        <v>16</v>
      </c>
      <c r="D22" s="13" t="s">
        <v>18</v>
      </c>
      <c r="E22" s="13" t="s">
        <v>20</v>
      </c>
      <c r="F22" s="41" t="s">
        <v>25</v>
      </c>
      <c r="G22" s="41" t="s">
        <v>22</v>
      </c>
      <c r="H22" s="14" t="s">
        <v>31</v>
      </c>
      <c r="I22" s="14"/>
      <c r="J22" s="20">
        <f t="shared" ref="J22:N22" si="4">SUM(J23:J23)</f>
        <v>5043531</v>
      </c>
      <c r="K22" s="42">
        <f t="shared" si="4"/>
        <v>5043531</v>
      </c>
      <c r="L22" s="42">
        <f t="shared" si="4"/>
        <v>0</v>
      </c>
      <c r="M22" s="42">
        <f t="shared" si="4"/>
        <v>0</v>
      </c>
      <c r="N22" s="42">
        <f t="shared" si="4"/>
        <v>0</v>
      </c>
      <c r="O22" s="18"/>
      <c r="P22" s="21">
        <f t="shared" ref="P22" si="5">SUM(P23:P23)</f>
        <v>5076504</v>
      </c>
    </row>
    <row r="23" spans="1:16" s="19" customFormat="1" ht="94.5">
      <c r="A23" s="40" t="s">
        <v>28</v>
      </c>
      <c r="B23" s="11">
        <v>600</v>
      </c>
      <c r="C23" s="11" t="s">
        <v>16</v>
      </c>
      <c r="D23" s="13" t="s">
        <v>18</v>
      </c>
      <c r="E23" s="13" t="s">
        <v>20</v>
      </c>
      <c r="F23" s="41" t="s">
        <v>25</v>
      </c>
      <c r="G23" s="41" t="s">
        <v>22</v>
      </c>
      <c r="H23" s="14" t="s">
        <v>31</v>
      </c>
      <c r="I23" s="14" t="s">
        <v>29</v>
      </c>
      <c r="J23" s="20">
        <v>5043531</v>
      </c>
      <c r="K23" s="42">
        <f>J23</f>
        <v>5043531</v>
      </c>
      <c r="L23" s="42"/>
      <c r="M23" s="42"/>
      <c r="N23" s="42"/>
      <c r="O23" s="18"/>
      <c r="P23" s="21">
        <v>5076504</v>
      </c>
    </row>
    <row r="24" spans="1:16" s="19" customFormat="1" ht="31.5">
      <c r="A24" s="40" t="s">
        <v>32</v>
      </c>
      <c r="B24" s="11">
        <v>600</v>
      </c>
      <c r="C24" s="11" t="s">
        <v>16</v>
      </c>
      <c r="D24" s="13" t="s">
        <v>18</v>
      </c>
      <c r="E24" s="13" t="s">
        <v>20</v>
      </c>
      <c r="F24" s="41" t="s">
        <v>9</v>
      </c>
      <c r="G24" s="41" t="s">
        <v>22</v>
      </c>
      <c r="H24" s="14" t="s">
        <v>23</v>
      </c>
      <c r="I24" s="14"/>
      <c r="J24" s="20">
        <f>SUM(J25)</f>
        <v>1418179</v>
      </c>
      <c r="K24" s="20">
        <f>SUM(K25)</f>
        <v>1418179</v>
      </c>
      <c r="L24" s="20">
        <f t="shared" ref="L24:N24" si="6">SUM(L25)</f>
        <v>0</v>
      </c>
      <c r="M24" s="20">
        <f t="shared" si="6"/>
        <v>0</v>
      </c>
      <c r="N24" s="20">
        <f t="shared" si="6"/>
        <v>0</v>
      </c>
      <c r="O24" s="18"/>
      <c r="P24" s="21">
        <f>SUM(P25)</f>
        <v>1474999</v>
      </c>
    </row>
    <row r="25" spans="1:16" s="19" customFormat="1" ht="31.5">
      <c r="A25" s="40" t="s">
        <v>30</v>
      </c>
      <c r="B25" s="11">
        <v>600</v>
      </c>
      <c r="C25" s="11" t="s">
        <v>16</v>
      </c>
      <c r="D25" s="13" t="s">
        <v>18</v>
      </c>
      <c r="E25" s="13" t="s">
        <v>20</v>
      </c>
      <c r="F25" s="41" t="s">
        <v>9</v>
      </c>
      <c r="G25" s="41" t="s">
        <v>22</v>
      </c>
      <c r="H25" s="14" t="s">
        <v>31</v>
      </c>
      <c r="I25" s="14"/>
      <c r="J25" s="20">
        <f t="shared" ref="J25:N25" si="7">SUM(J26:J26)</f>
        <v>1418179</v>
      </c>
      <c r="K25" s="42">
        <f t="shared" si="7"/>
        <v>1418179</v>
      </c>
      <c r="L25" s="42">
        <f t="shared" si="7"/>
        <v>0</v>
      </c>
      <c r="M25" s="42">
        <f t="shared" si="7"/>
        <v>0</v>
      </c>
      <c r="N25" s="42">
        <f t="shared" si="7"/>
        <v>0</v>
      </c>
      <c r="O25" s="18"/>
      <c r="P25" s="21">
        <f t="shared" ref="P25" si="8">SUM(P26:P26)</f>
        <v>1474999</v>
      </c>
    </row>
    <row r="26" spans="1:16" s="19" customFormat="1" ht="94.5">
      <c r="A26" s="40" t="s">
        <v>28</v>
      </c>
      <c r="B26" s="11">
        <v>600</v>
      </c>
      <c r="C26" s="11" t="s">
        <v>16</v>
      </c>
      <c r="D26" s="13" t="s">
        <v>18</v>
      </c>
      <c r="E26" s="13" t="s">
        <v>20</v>
      </c>
      <c r="F26" s="41" t="s">
        <v>9</v>
      </c>
      <c r="G26" s="41" t="s">
        <v>22</v>
      </c>
      <c r="H26" s="14" t="s">
        <v>31</v>
      </c>
      <c r="I26" s="14" t="s">
        <v>29</v>
      </c>
      <c r="J26" s="20">
        <v>1418179</v>
      </c>
      <c r="K26" s="42">
        <f>J26</f>
        <v>1418179</v>
      </c>
      <c r="L26" s="42"/>
      <c r="M26" s="42"/>
      <c r="N26" s="42"/>
      <c r="O26" s="18"/>
      <c r="P26" s="21">
        <v>1474999</v>
      </c>
    </row>
    <row r="27" spans="1:16" s="19" customFormat="1" ht="31.5">
      <c r="A27" s="40" t="s">
        <v>33</v>
      </c>
      <c r="B27" s="11">
        <v>600</v>
      </c>
      <c r="C27" s="11" t="s">
        <v>16</v>
      </c>
      <c r="D27" s="13" t="s">
        <v>18</v>
      </c>
      <c r="E27" s="13" t="s">
        <v>20</v>
      </c>
      <c r="F27" s="41" t="s">
        <v>34</v>
      </c>
      <c r="G27" s="41" t="s">
        <v>22</v>
      </c>
      <c r="H27" s="14" t="s">
        <v>23</v>
      </c>
      <c r="I27" s="14"/>
      <c r="J27" s="20">
        <f>SUM(J28)</f>
        <v>1033248</v>
      </c>
      <c r="K27" s="20">
        <f>SUM(K28)</f>
        <v>1033248</v>
      </c>
      <c r="L27" s="20">
        <f t="shared" ref="L27:N27" si="9">SUM(L28)</f>
        <v>0</v>
      </c>
      <c r="M27" s="20">
        <f t="shared" si="9"/>
        <v>0</v>
      </c>
      <c r="N27" s="20">
        <f t="shared" si="9"/>
        <v>0</v>
      </c>
      <c r="O27" s="18"/>
      <c r="P27" s="21">
        <f>SUM(P28)</f>
        <v>1074598</v>
      </c>
    </row>
    <row r="28" spans="1:16" s="19" customFormat="1" ht="31.5">
      <c r="A28" s="40" t="s">
        <v>30</v>
      </c>
      <c r="B28" s="11">
        <v>600</v>
      </c>
      <c r="C28" s="11" t="s">
        <v>16</v>
      </c>
      <c r="D28" s="13" t="s">
        <v>18</v>
      </c>
      <c r="E28" s="13" t="s">
        <v>20</v>
      </c>
      <c r="F28" s="41" t="s">
        <v>34</v>
      </c>
      <c r="G28" s="41" t="s">
        <v>22</v>
      </c>
      <c r="H28" s="14" t="s">
        <v>31</v>
      </c>
      <c r="I28" s="14"/>
      <c r="J28" s="20">
        <f t="shared" ref="J28:N28" si="10">SUM(J29:J29)</f>
        <v>1033248</v>
      </c>
      <c r="K28" s="42">
        <f t="shared" si="10"/>
        <v>1033248</v>
      </c>
      <c r="L28" s="42">
        <f t="shared" si="10"/>
        <v>0</v>
      </c>
      <c r="M28" s="42">
        <f t="shared" si="10"/>
        <v>0</v>
      </c>
      <c r="N28" s="42">
        <f t="shared" si="10"/>
        <v>0</v>
      </c>
      <c r="O28" s="18"/>
      <c r="P28" s="21">
        <f t="shared" ref="P28" si="11">SUM(P29:P29)</f>
        <v>1074598</v>
      </c>
    </row>
    <row r="29" spans="1:16" s="19" customFormat="1" ht="94.5">
      <c r="A29" s="40" t="s">
        <v>28</v>
      </c>
      <c r="B29" s="11">
        <v>600</v>
      </c>
      <c r="C29" s="11" t="s">
        <v>16</v>
      </c>
      <c r="D29" s="13" t="s">
        <v>18</v>
      </c>
      <c r="E29" s="13" t="s">
        <v>20</v>
      </c>
      <c r="F29" s="41" t="s">
        <v>34</v>
      </c>
      <c r="G29" s="41" t="s">
        <v>22</v>
      </c>
      <c r="H29" s="14" t="s">
        <v>31</v>
      </c>
      <c r="I29" s="14" t="s">
        <v>29</v>
      </c>
      <c r="J29" s="20">
        <v>1033248</v>
      </c>
      <c r="K29" s="42">
        <f>J29</f>
        <v>1033248</v>
      </c>
      <c r="L29" s="42"/>
      <c r="M29" s="42"/>
      <c r="N29" s="42"/>
      <c r="O29" s="18"/>
      <c r="P29" s="21">
        <v>1074598</v>
      </c>
    </row>
    <row r="30" spans="1:16" s="17" customFormat="1" ht="31.5">
      <c r="A30" s="40" t="s">
        <v>35</v>
      </c>
      <c r="B30" s="11" t="s">
        <v>36</v>
      </c>
      <c r="C30" s="11"/>
      <c r="D30" s="13"/>
      <c r="E30" s="13"/>
      <c r="F30" s="41"/>
      <c r="G30" s="41"/>
      <c r="H30" s="14"/>
      <c r="I30" s="14"/>
      <c r="J30" s="20">
        <f>SUM(J31,J135,J144,J167,J128,J156)</f>
        <v>123092149</v>
      </c>
      <c r="K30" s="20" t="e">
        <f t="shared" ref="K30:N30" si="12">SUM(K31,K135,K144,K167,K128,K156)</f>
        <v>#REF!</v>
      </c>
      <c r="L30" s="20" t="e">
        <f t="shared" si="12"/>
        <v>#REF!</v>
      </c>
      <c r="M30" s="20" t="e">
        <f t="shared" si="12"/>
        <v>#REF!</v>
      </c>
      <c r="N30" s="20" t="e">
        <f t="shared" si="12"/>
        <v>#REF!</v>
      </c>
      <c r="O30" s="16"/>
      <c r="P30" s="20">
        <f>SUM(P31,P135,P144,P167,P128,P156)</f>
        <v>121905242</v>
      </c>
    </row>
    <row r="31" spans="1:16" s="12" customFormat="1" ht="15.75">
      <c r="A31" s="40" t="s">
        <v>15</v>
      </c>
      <c r="B31" s="11">
        <v>601</v>
      </c>
      <c r="C31" s="11" t="s">
        <v>16</v>
      </c>
      <c r="D31" s="13"/>
      <c r="E31" s="13"/>
      <c r="F31" s="41"/>
      <c r="G31" s="41"/>
      <c r="H31" s="14"/>
      <c r="I31" s="14"/>
      <c r="J31" s="20">
        <f t="shared" ref="J31:N31" si="13">SUM(J32,J39,J60,J65,J70)</f>
        <v>109379992</v>
      </c>
      <c r="K31" s="20">
        <f t="shared" si="13"/>
        <v>105723462</v>
      </c>
      <c r="L31" s="20">
        <f t="shared" si="13"/>
        <v>1102200</v>
      </c>
      <c r="M31" s="20">
        <f t="shared" si="13"/>
        <v>100000</v>
      </c>
      <c r="N31" s="20">
        <f t="shared" si="13"/>
        <v>2454330</v>
      </c>
      <c r="O31" s="15"/>
      <c r="P31" s="21">
        <f t="shared" ref="P31" si="14">SUM(P32,P39,P60,P65,P70)</f>
        <v>107701233</v>
      </c>
    </row>
    <row r="32" spans="1:16" s="12" customFormat="1" ht="47.25">
      <c r="A32" s="40" t="s">
        <v>37</v>
      </c>
      <c r="B32" s="11" t="s">
        <v>36</v>
      </c>
      <c r="C32" s="11" t="s">
        <v>16</v>
      </c>
      <c r="D32" s="13" t="s">
        <v>38</v>
      </c>
      <c r="E32" s="13"/>
      <c r="F32" s="41"/>
      <c r="G32" s="41"/>
      <c r="H32" s="14"/>
      <c r="I32" s="14"/>
      <c r="J32" s="20">
        <f t="shared" ref="J32:N33" si="15">J33</f>
        <v>1579912</v>
      </c>
      <c r="K32" s="42">
        <f t="shared" si="15"/>
        <v>1579912</v>
      </c>
      <c r="L32" s="42">
        <f t="shared" si="15"/>
        <v>0</v>
      </c>
      <c r="M32" s="42">
        <f t="shared" si="15"/>
        <v>0</v>
      </c>
      <c r="N32" s="42">
        <f t="shared" si="15"/>
        <v>0</v>
      </c>
      <c r="O32" s="15"/>
      <c r="P32" s="21">
        <f t="shared" ref="P32:P33" si="16">P33</f>
        <v>1641546</v>
      </c>
    </row>
    <row r="33" spans="1:16" s="12" customFormat="1" ht="47.25">
      <c r="A33" s="40" t="s">
        <v>39</v>
      </c>
      <c r="B33" s="11" t="s">
        <v>36</v>
      </c>
      <c r="C33" s="11" t="s">
        <v>16</v>
      </c>
      <c r="D33" s="13" t="s">
        <v>38</v>
      </c>
      <c r="E33" s="13" t="s">
        <v>40</v>
      </c>
      <c r="F33" s="41" t="s">
        <v>21</v>
      </c>
      <c r="G33" s="41" t="s">
        <v>22</v>
      </c>
      <c r="H33" s="14" t="s">
        <v>23</v>
      </c>
      <c r="I33" s="14"/>
      <c r="J33" s="20">
        <f t="shared" si="15"/>
        <v>1579912</v>
      </c>
      <c r="K33" s="42">
        <f>K34</f>
        <v>1579912</v>
      </c>
      <c r="L33" s="42">
        <f t="shared" si="15"/>
        <v>0</v>
      </c>
      <c r="M33" s="42">
        <f t="shared" si="15"/>
        <v>0</v>
      </c>
      <c r="N33" s="42">
        <f t="shared" si="15"/>
        <v>0</v>
      </c>
      <c r="O33" s="15"/>
      <c r="P33" s="21">
        <f t="shared" si="16"/>
        <v>1641546</v>
      </c>
    </row>
    <row r="34" spans="1:16" s="12" customFormat="1" ht="15.75">
      <c r="A34" s="40" t="s">
        <v>41</v>
      </c>
      <c r="B34" s="11" t="s">
        <v>36</v>
      </c>
      <c r="C34" s="11" t="s">
        <v>16</v>
      </c>
      <c r="D34" s="13" t="s">
        <v>38</v>
      </c>
      <c r="E34" s="13" t="s">
        <v>40</v>
      </c>
      <c r="F34" s="41" t="s">
        <v>9</v>
      </c>
      <c r="G34" s="41" t="s">
        <v>22</v>
      </c>
      <c r="H34" s="14" t="s">
        <v>23</v>
      </c>
      <c r="I34" s="14"/>
      <c r="J34" s="20">
        <f t="shared" ref="J34:N34" si="17">SUM(J35,J37)</f>
        <v>1579912</v>
      </c>
      <c r="K34" s="20">
        <f t="shared" si="17"/>
        <v>1579912</v>
      </c>
      <c r="L34" s="20">
        <f t="shared" si="17"/>
        <v>0</v>
      </c>
      <c r="M34" s="20">
        <f t="shared" si="17"/>
        <v>0</v>
      </c>
      <c r="N34" s="20">
        <f t="shared" si="17"/>
        <v>0</v>
      </c>
      <c r="O34" s="15"/>
      <c r="P34" s="21">
        <f t="shared" ref="P34" si="18">SUM(P35,P37)</f>
        <v>1641546</v>
      </c>
    </row>
    <row r="35" spans="1:16" s="12" customFormat="1" ht="31.5">
      <c r="A35" s="40" t="s">
        <v>26</v>
      </c>
      <c r="B35" s="11" t="s">
        <v>36</v>
      </c>
      <c r="C35" s="11" t="s">
        <v>16</v>
      </c>
      <c r="D35" s="13" t="s">
        <v>38</v>
      </c>
      <c r="E35" s="13" t="s">
        <v>40</v>
      </c>
      <c r="F35" s="41" t="s">
        <v>9</v>
      </c>
      <c r="G35" s="41" t="s">
        <v>22</v>
      </c>
      <c r="H35" s="14" t="s">
        <v>27</v>
      </c>
      <c r="I35" s="14"/>
      <c r="J35" s="20">
        <f t="shared" ref="J35:N35" si="19">J36</f>
        <v>41551</v>
      </c>
      <c r="K35" s="20">
        <f t="shared" si="19"/>
        <v>41551</v>
      </c>
      <c r="L35" s="20">
        <f t="shared" si="19"/>
        <v>0</v>
      </c>
      <c r="M35" s="20">
        <f t="shared" si="19"/>
        <v>0</v>
      </c>
      <c r="N35" s="20">
        <f t="shared" si="19"/>
        <v>0</v>
      </c>
      <c r="O35" s="15"/>
      <c r="P35" s="21">
        <f t="shared" ref="P35" si="20">P36</f>
        <v>41551</v>
      </c>
    </row>
    <row r="36" spans="1:16" s="12" customFormat="1" ht="94.5">
      <c r="A36" s="40" t="s">
        <v>28</v>
      </c>
      <c r="B36" s="11" t="s">
        <v>36</v>
      </c>
      <c r="C36" s="11" t="s">
        <v>16</v>
      </c>
      <c r="D36" s="13" t="s">
        <v>38</v>
      </c>
      <c r="E36" s="13" t="s">
        <v>40</v>
      </c>
      <c r="F36" s="41" t="s">
        <v>9</v>
      </c>
      <c r="G36" s="41" t="s">
        <v>22</v>
      </c>
      <c r="H36" s="14" t="s">
        <v>27</v>
      </c>
      <c r="I36" s="14" t="s">
        <v>29</v>
      </c>
      <c r="J36" s="20">
        <v>41551</v>
      </c>
      <c r="K36" s="42">
        <f>J36</f>
        <v>41551</v>
      </c>
      <c r="L36" s="42"/>
      <c r="M36" s="42"/>
      <c r="N36" s="42"/>
      <c r="O36" s="15"/>
      <c r="P36" s="21">
        <v>41551</v>
      </c>
    </row>
    <row r="37" spans="1:16" s="12" customFormat="1" ht="31.5">
      <c r="A37" s="40" t="s">
        <v>30</v>
      </c>
      <c r="B37" s="11" t="s">
        <v>36</v>
      </c>
      <c r="C37" s="11" t="s">
        <v>16</v>
      </c>
      <c r="D37" s="13" t="s">
        <v>38</v>
      </c>
      <c r="E37" s="13" t="s">
        <v>40</v>
      </c>
      <c r="F37" s="41" t="s">
        <v>9</v>
      </c>
      <c r="G37" s="41" t="s">
        <v>22</v>
      </c>
      <c r="H37" s="14" t="s">
        <v>31</v>
      </c>
      <c r="I37" s="14"/>
      <c r="J37" s="20">
        <f t="shared" ref="J37" si="21">SUM(J38:J38)</f>
        <v>1538361</v>
      </c>
      <c r="K37" s="42">
        <f t="shared" ref="K37:N37" si="22">SUM(K38:K38)</f>
        <v>1538361</v>
      </c>
      <c r="L37" s="42">
        <f t="shared" si="22"/>
        <v>0</v>
      </c>
      <c r="M37" s="42">
        <f t="shared" si="22"/>
        <v>0</v>
      </c>
      <c r="N37" s="42">
        <f t="shared" si="22"/>
        <v>0</v>
      </c>
      <c r="O37" s="15"/>
      <c r="P37" s="21">
        <f t="shared" ref="P37" si="23">SUM(P38:P38)</f>
        <v>1599995</v>
      </c>
    </row>
    <row r="38" spans="1:16" s="12" customFormat="1" ht="94.5">
      <c r="A38" s="40" t="s">
        <v>28</v>
      </c>
      <c r="B38" s="11" t="s">
        <v>36</v>
      </c>
      <c r="C38" s="11" t="s">
        <v>16</v>
      </c>
      <c r="D38" s="13" t="s">
        <v>38</v>
      </c>
      <c r="E38" s="13" t="s">
        <v>40</v>
      </c>
      <c r="F38" s="41" t="s">
        <v>9</v>
      </c>
      <c r="G38" s="41" t="s">
        <v>22</v>
      </c>
      <c r="H38" s="14" t="s">
        <v>31</v>
      </c>
      <c r="I38" s="14" t="s">
        <v>29</v>
      </c>
      <c r="J38" s="20">
        <v>1538361</v>
      </c>
      <c r="K38" s="42">
        <f>J38</f>
        <v>1538361</v>
      </c>
      <c r="L38" s="42"/>
      <c r="M38" s="42"/>
      <c r="N38" s="42"/>
      <c r="O38" s="15"/>
      <c r="P38" s="21">
        <v>1599995</v>
      </c>
    </row>
    <row r="39" spans="1:16" s="12" customFormat="1" ht="63">
      <c r="A39" s="40" t="s">
        <v>42</v>
      </c>
      <c r="B39" s="11">
        <v>601</v>
      </c>
      <c r="C39" s="11" t="s">
        <v>16</v>
      </c>
      <c r="D39" s="13" t="s">
        <v>43</v>
      </c>
      <c r="E39" s="13"/>
      <c r="F39" s="41"/>
      <c r="G39" s="41"/>
      <c r="H39" s="14"/>
      <c r="I39" s="14"/>
      <c r="J39" s="20">
        <f t="shared" ref="J39" si="24">SUM(J40)</f>
        <v>43679124</v>
      </c>
      <c r="K39" s="42">
        <f>SUM(K40)</f>
        <v>41252544</v>
      </c>
      <c r="L39" s="42">
        <f t="shared" ref="L39:N39" si="25">SUM(L40)</f>
        <v>0</v>
      </c>
      <c r="M39" s="42">
        <f t="shared" si="25"/>
        <v>0</v>
      </c>
      <c r="N39" s="42">
        <f t="shared" si="25"/>
        <v>2426580</v>
      </c>
      <c r="O39" s="15"/>
      <c r="P39" s="21">
        <f t="shared" ref="P39" si="26">SUM(P40)</f>
        <v>45288056</v>
      </c>
    </row>
    <row r="40" spans="1:16" s="22" customFormat="1" ht="47.25">
      <c r="A40" s="40" t="s">
        <v>39</v>
      </c>
      <c r="B40" s="11">
        <v>601</v>
      </c>
      <c r="C40" s="11" t="s">
        <v>16</v>
      </c>
      <c r="D40" s="13" t="s">
        <v>43</v>
      </c>
      <c r="E40" s="13" t="s">
        <v>40</v>
      </c>
      <c r="F40" s="41" t="s">
        <v>21</v>
      </c>
      <c r="G40" s="41" t="s">
        <v>22</v>
      </c>
      <c r="H40" s="14" t="s">
        <v>23</v>
      </c>
      <c r="I40" s="14"/>
      <c r="J40" s="20">
        <f t="shared" ref="J40:N40" si="27">J41</f>
        <v>43679124</v>
      </c>
      <c r="K40" s="42">
        <f t="shared" si="27"/>
        <v>41252544</v>
      </c>
      <c r="L40" s="42">
        <f t="shared" si="27"/>
        <v>0</v>
      </c>
      <c r="M40" s="42">
        <f t="shared" si="27"/>
        <v>0</v>
      </c>
      <c r="N40" s="42">
        <f t="shared" si="27"/>
        <v>2426580</v>
      </c>
      <c r="O40" s="15"/>
      <c r="P40" s="21">
        <f t="shared" ref="P40" si="28">P41</f>
        <v>45288056</v>
      </c>
    </row>
    <row r="41" spans="1:16" s="22" customFormat="1" ht="47.25">
      <c r="A41" s="40" t="s">
        <v>44</v>
      </c>
      <c r="B41" s="11">
        <v>601</v>
      </c>
      <c r="C41" s="11" t="s">
        <v>16</v>
      </c>
      <c r="D41" s="13" t="s">
        <v>43</v>
      </c>
      <c r="E41" s="13" t="s">
        <v>40</v>
      </c>
      <c r="F41" s="41" t="s">
        <v>25</v>
      </c>
      <c r="G41" s="41" t="s">
        <v>22</v>
      </c>
      <c r="H41" s="14" t="s">
        <v>23</v>
      </c>
      <c r="I41" s="14"/>
      <c r="J41" s="20">
        <f t="shared" ref="J41" si="29">SUM(J42,J46,J57,J48,J51,J54)</f>
        <v>43679124</v>
      </c>
      <c r="K41" s="42">
        <f>SUM(K42,K46,K57,K48,K51,K54)</f>
        <v>41252544</v>
      </c>
      <c r="L41" s="42">
        <f t="shared" ref="L41:N41" si="30">SUM(L42,L46,L57,L48,L51,L54)</f>
        <v>0</v>
      </c>
      <c r="M41" s="42">
        <f t="shared" si="30"/>
        <v>0</v>
      </c>
      <c r="N41" s="42">
        <f t="shared" si="30"/>
        <v>2426580</v>
      </c>
      <c r="O41" s="15"/>
      <c r="P41" s="21">
        <f t="shared" ref="P41" si="31">SUM(P42,P46,P57,P48,P51,P54)</f>
        <v>45288056</v>
      </c>
    </row>
    <row r="42" spans="1:16" s="22" customFormat="1" ht="31.5">
      <c r="A42" s="40" t="s">
        <v>26</v>
      </c>
      <c r="B42" s="11">
        <v>601</v>
      </c>
      <c r="C42" s="11" t="s">
        <v>16</v>
      </c>
      <c r="D42" s="13" t="s">
        <v>43</v>
      </c>
      <c r="E42" s="13" t="s">
        <v>40</v>
      </c>
      <c r="F42" s="41" t="s">
        <v>25</v>
      </c>
      <c r="G42" s="41" t="s">
        <v>22</v>
      </c>
      <c r="H42" s="14" t="s">
        <v>27</v>
      </c>
      <c r="I42" s="14"/>
      <c r="J42" s="20">
        <f t="shared" ref="J42:N42" si="32">SUM(J43:J45)</f>
        <v>3144934</v>
      </c>
      <c r="K42" s="42">
        <f t="shared" si="32"/>
        <v>3144934</v>
      </c>
      <c r="L42" s="42">
        <f t="shared" si="32"/>
        <v>0</v>
      </c>
      <c r="M42" s="42">
        <f t="shared" si="32"/>
        <v>0</v>
      </c>
      <c r="N42" s="42">
        <f t="shared" si="32"/>
        <v>0</v>
      </c>
      <c r="O42" s="15"/>
      <c r="P42" s="21">
        <f t="shared" ref="P42" si="33">SUM(P43:P45)</f>
        <v>3144934</v>
      </c>
    </row>
    <row r="43" spans="1:16" s="22" customFormat="1" ht="94.5">
      <c r="A43" s="40" t="s">
        <v>28</v>
      </c>
      <c r="B43" s="11">
        <v>601</v>
      </c>
      <c r="C43" s="11" t="s">
        <v>16</v>
      </c>
      <c r="D43" s="13" t="s">
        <v>43</v>
      </c>
      <c r="E43" s="13" t="s">
        <v>40</v>
      </c>
      <c r="F43" s="41" t="s">
        <v>25</v>
      </c>
      <c r="G43" s="41" t="s">
        <v>22</v>
      </c>
      <c r="H43" s="14" t="s">
        <v>27</v>
      </c>
      <c r="I43" s="14" t="s">
        <v>29</v>
      </c>
      <c r="J43" s="20">
        <v>1325893</v>
      </c>
      <c r="K43" s="42">
        <f>J43</f>
        <v>1325893</v>
      </c>
      <c r="L43" s="42"/>
      <c r="M43" s="42"/>
      <c r="N43" s="42">
        <v>0</v>
      </c>
      <c r="O43" s="15"/>
      <c r="P43" s="21">
        <v>1325893</v>
      </c>
    </row>
    <row r="44" spans="1:16" s="22" customFormat="1" ht="31.5">
      <c r="A44" s="40" t="s">
        <v>45</v>
      </c>
      <c r="B44" s="11">
        <v>601</v>
      </c>
      <c r="C44" s="11" t="s">
        <v>16</v>
      </c>
      <c r="D44" s="13" t="s">
        <v>43</v>
      </c>
      <c r="E44" s="13" t="s">
        <v>40</v>
      </c>
      <c r="F44" s="41" t="s">
        <v>25</v>
      </c>
      <c r="G44" s="41" t="s">
        <v>22</v>
      </c>
      <c r="H44" s="14" t="s">
        <v>27</v>
      </c>
      <c r="I44" s="14" t="s">
        <v>46</v>
      </c>
      <c r="J44" s="20">
        <v>1795041</v>
      </c>
      <c r="K44" s="42">
        <f>J44</f>
        <v>1795041</v>
      </c>
      <c r="L44" s="42"/>
      <c r="M44" s="42"/>
      <c r="N44" s="42">
        <v>0</v>
      </c>
      <c r="O44" s="15"/>
      <c r="P44" s="21">
        <v>1795041</v>
      </c>
    </row>
    <row r="45" spans="1:16" s="22" customFormat="1" ht="15.75">
      <c r="A45" s="40" t="s">
        <v>47</v>
      </c>
      <c r="B45" s="11">
        <v>601</v>
      </c>
      <c r="C45" s="11" t="s">
        <v>16</v>
      </c>
      <c r="D45" s="13" t="s">
        <v>43</v>
      </c>
      <c r="E45" s="13" t="s">
        <v>40</v>
      </c>
      <c r="F45" s="41" t="s">
        <v>25</v>
      </c>
      <c r="G45" s="41" t="s">
        <v>22</v>
      </c>
      <c r="H45" s="14" t="s">
        <v>27</v>
      </c>
      <c r="I45" s="14" t="s">
        <v>48</v>
      </c>
      <c r="J45" s="20">
        <v>24000</v>
      </c>
      <c r="K45" s="42">
        <f>J45</f>
        <v>24000</v>
      </c>
      <c r="L45" s="42"/>
      <c r="M45" s="42"/>
      <c r="N45" s="42"/>
      <c r="O45" s="15"/>
      <c r="P45" s="21">
        <v>24000</v>
      </c>
    </row>
    <row r="46" spans="1:16" s="22" customFormat="1" ht="31.5">
      <c r="A46" s="40" t="s">
        <v>30</v>
      </c>
      <c r="B46" s="11">
        <v>601</v>
      </c>
      <c r="C46" s="11" t="s">
        <v>16</v>
      </c>
      <c r="D46" s="13" t="s">
        <v>43</v>
      </c>
      <c r="E46" s="13" t="s">
        <v>40</v>
      </c>
      <c r="F46" s="41" t="s">
        <v>25</v>
      </c>
      <c r="G46" s="41" t="s">
        <v>22</v>
      </c>
      <c r="H46" s="14" t="s">
        <v>31</v>
      </c>
      <c r="I46" s="14"/>
      <c r="J46" s="20">
        <f t="shared" ref="J46:N46" si="34">SUM(J47:J47)</f>
        <v>38107610</v>
      </c>
      <c r="K46" s="42">
        <f t="shared" si="34"/>
        <v>38107610</v>
      </c>
      <c r="L46" s="42">
        <f t="shared" si="34"/>
        <v>0</v>
      </c>
      <c r="M46" s="42">
        <f t="shared" si="34"/>
        <v>0</v>
      </c>
      <c r="N46" s="42">
        <f t="shared" si="34"/>
        <v>0</v>
      </c>
      <c r="O46" s="15"/>
      <c r="P46" s="21">
        <f t="shared" ref="P46" si="35">SUM(P47:P47)</f>
        <v>39634562</v>
      </c>
    </row>
    <row r="47" spans="1:16" s="22" customFormat="1" ht="94.5">
      <c r="A47" s="40" t="s">
        <v>28</v>
      </c>
      <c r="B47" s="11">
        <v>601</v>
      </c>
      <c r="C47" s="11" t="s">
        <v>16</v>
      </c>
      <c r="D47" s="13" t="s">
        <v>43</v>
      </c>
      <c r="E47" s="13" t="s">
        <v>40</v>
      </c>
      <c r="F47" s="41" t="s">
        <v>25</v>
      </c>
      <c r="G47" s="41" t="s">
        <v>22</v>
      </c>
      <c r="H47" s="14" t="s">
        <v>31</v>
      </c>
      <c r="I47" s="14" t="s">
        <v>29</v>
      </c>
      <c r="J47" s="20">
        <v>38107610</v>
      </c>
      <c r="K47" s="42">
        <f>J47</f>
        <v>38107610</v>
      </c>
      <c r="L47" s="42"/>
      <c r="M47" s="42"/>
      <c r="N47" s="42"/>
      <c r="O47" s="15"/>
      <c r="P47" s="21">
        <v>39634562</v>
      </c>
    </row>
    <row r="48" spans="1:16" s="22" customFormat="1" ht="47.25">
      <c r="A48" s="40" t="s">
        <v>49</v>
      </c>
      <c r="B48" s="11">
        <v>601</v>
      </c>
      <c r="C48" s="11" t="s">
        <v>16</v>
      </c>
      <c r="D48" s="13" t="s">
        <v>43</v>
      </c>
      <c r="E48" s="13" t="s">
        <v>40</v>
      </c>
      <c r="F48" s="41" t="s">
        <v>25</v>
      </c>
      <c r="G48" s="41" t="s">
        <v>22</v>
      </c>
      <c r="H48" s="14" t="s">
        <v>50</v>
      </c>
      <c r="I48" s="14"/>
      <c r="J48" s="20">
        <f t="shared" ref="J48:N48" si="36">SUM(J49:J50)</f>
        <v>255840</v>
      </c>
      <c r="K48" s="42">
        <f t="shared" si="36"/>
        <v>0</v>
      </c>
      <c r="L48" s="42">
        <f t="shared" si="36"/>
        <v>0</v>
      </c>
      <c r="M48" s="42">
        <f t="shared" si="36"/>
        <v>0</v>
      </c>
      <c r="N48" s="42">
        <f t="shared" si="36"/>
        <v>255840</v>
      </c>
      <c r="O48" s="15"/>
      <c r="P48" s="21">
        <f t="shared" ref="P48" si="37">SUM(P49:P50)</f>
        <v>264850</v>
      </c>
    </row>
    <row r="49" spans="1:16" s="22" customFormat="1" ht="94.5">
      <c r="A49" s="40" t="s">
        <v>28</v>
      </c>
      <c r="B49" s="11">
        <v>601</v>
      </c>
      <c r="C49" s="11" t="s">
        <v>16</v>
      </c>
      <c r="D49" s="13" t="s">
        <v>43</v>
      </c>
      <c r="E49" s="13" t="s">
        <v>40</v>
      </c>
      <c r="F49" s="41" t="s">
        <v>25</v>
      </c>
      <c r="G49" s="41" t="s">
        <v>22</v>
      </c>
      <c r="H49" s="14" t="s">
        <v>50</v>
      </c>
      <c r="I49" s="14" t="s">
        <v>29</v>
      </c>
      <c r="J49" s="20">
        <v>44000</v>
      </c>
      <c r="K49" s="42"/>
      <c r="L49" s="42"/>
      <c r="M49" s="42"/>
      <c r="N49" s="42">
        <f>J49</f>
        <v>44000</v>
      </c>
      <c r="O49" s="15"/>
      <c r="P49" s="21">
        <v>44000</v>
      </c>
    </row>
    <row r="50" spans="1:16" s="22" customFormat="1" ht="31.5">
      <c r="A50" s="40" t="s">
        <v>45</v>
      </c>
      <c r="B50" s="11">
        <v>601</v>
      </c>
      <c r="C50" s="11" t="s">
        <v>16</v>
      </c>
      <c r="D50" s="13" t="s">
        <v>43</v>
      </c>
      <c r="E50" s="13" t="s">
        <v>40</v>
      </c>
      <c r="F50" s="41" t="s">
        <v>25</v>
      </c>
      <c r="G50" s="41" t="s">
        <v>22</v>
      </c>
      <c r="H50" s="14" t="s">
        <v>50</v>
      </c>
      <c r="I50" s="14" t="s">
        <v>46</v>
      </c>
      <c r="J50" s="20">
        <v>211840</v>
      </c>
      <c r="K50" s="42"/>
      <c r="L50" s="42"/>
      <c r="M50" s="42"/>
      <c r="N50" s="42">
        <f>J50</f>
        <v>211840</v>
      </c>
      <c r="O50" s="15"/>
      <c r="P50" s="21">
        <v>220850</v>
      </c>
    </row>
    <row r="51" spans="1:16" s="22" customFormat="1" ht="47.25">
      <c r="A51" s="40" t="s">
        <v>51</v>
      </c>
      <c r="B51" s="11">
        <v>601</v>
      </c>
      <c r="C51" s="11" t="s">
        <v>16</v>
      </c>
      <c r="D51" s="13" t="s">
        <v>43</v>
      </c>
      <c r="E51" s="13" t="s">
        <v>40</v>
      </c>
      <c r="F51" s="41" t="s">
        <v>25</v>
      </c>
      <c r="G51" s="41" t="s">
        <v>22</v>
      </c>
      <c r="H51" s="14" t="s">
        <v>52</v>
      </c>
      <c r="I51" s="14"/>
      <c r="J51" s="20">
        <f t="shared" ref="J51:N51" si="38">SUM(J52:J53)</f>
        <v>1279560</v>
      </c>
      <c r="K51" s="42">
        <f t="shared" si="38"/>
        <v>0</v>
      </c>
      <c r="L51" s="42">
        <f t="shared" si="38"/>
        <v>0</v>
      </c>
      <c r="M51" s="42">
        <f t="shared" si="38"/>
        <v>0</v>
      </c>
      <c r="N51" s="42">
        <f t="shared" si="38"/>
        <v>1279560</v>
      </c>
      <c r="O51" s="15"/>
      <c r="P51" s="21">
        <f t="shared" ref="P51" si="39">SUM(P52:P53)</f>
        <v>1324630</v>
      </c>
    </row>
    <row r="52" spans="1:16" s="22" customFormat="1" ht="94.5">
      <c r="A52" s="40" t="s">
        <v>28</v>
      </c>
      <c r="B52" s="11">
        <v>601</v>
      </c>
      <c r="C52" s="11" t="s">
        <v>16</v>
      </c>
      <c r="D52" s="13" t="s">
        <v>43</v>
      </c>
      <c r="E52" s="13" t="s">
        <v>40</v>
      </c>
      <c r="F52" s="41" t="s">
        <v>25</v>
      </c>
      <c r="G52" s="41" t="s">
        <v>22</v>
      </c>
      <c r="H52" s="14" t="s">
        <v>52</v>
      </c>
      <c r="I52" s="14" t="s">
        <v>29</v>
      </c>
      <c r="J52" s="20">
        <v>1236160</v>
      </c>
      <c r="K52" s="42"/>
      <c r="L52" s="42"/>
      <c r="M52" s="42"/>
      <c r="N52" s="42">
        <f>J52</f>
        <v>1236160</v>
      </c>
      <c r="O52" s="15"/>
      <c r="P52" s="21">
        <v>1281230</v>
      </c>
    </row>
    <row r="53" spans="1:16" s="22" customFormat="1" ht="31.5">
      <c r="A53" s="40" t="s">
        <v>45</v>
      </c>
      <c r="B53" s="11">
        <v>601</v>
      </c>
      <c r="C53" s="11" t="s">
        <v>16</v>
      </c>
      <c r="D53" s="13" t="s">
        <v>43</v>
      </c>
      <c r="E53" s="13" t="s">
        <v>40</v>
      </c>
      <c r="F53" s="41" t="s">
        <v>25</v>
      </c>
      <c r="G53" s="41" t="s">
        <v>22</v>
      </c>
      <c r="H53" s="14" t="s">
        <v>52</v>
      </c>
      <c r="I53" s="14" t="s">
        <v>46</v>
      </c>
      <c r="J53" s="20">
        <v>43400</v>
      </c>
      <c r="K53" s="42"/>
      <c r="L53" s="42"/>
      <c r="M53" s="42"/>
      <c r="N53" s="42">
        <f>J53</f>
        <v>43400</v>
      </c>
      <c r="O53" s="15"/>
      <c r="P53" s="21">
        <v>43400</v>
      </c>
    </row>
    <row r="54" spans="1:16" s="12" customFormat="1" ht="47.25">
      <c r="A54" s="40" t="s">
        <v>53</v>
      </c>
      <c r="B54" s="11">
        <v>601</v>
      </c>
      <c r="C54" s="11" t="s">
        <v>16</v>
      </c>
      <c r="D54" s="13" t="s">
        <v>43</v>
      </c>
      <c r="E54" s="13" t="s">
        <v>40</v>
      </c>
      <c r="F54" s="41" t="s">
        <v>25</v>
      </c>
      <c r="G54" s="41" t="s">
        <v>22</v>
      </c>
      <c r="H54" s="14" t="s">
        <v>54</v>
      </c>
      <c r="I54" s="14"/>
      <c r="J54" s="20">
        <f t="shared" ref="J54:N54" si="40">J56+J55</f>
        <v>29830</v>
      </c>
      <c r="K54" s="20">
        <f t="shared" si="40"/>
        <v>0</v>
      </c>
      <c r="L54" s="20">
        <f t="shared" si="40"/>
        <v>0</v>
      </c>
      <c r="M54" s="20">
        <f t="shared" si="40"/>
        <v>0</v>
      </c>
      <c r="N54" s="20">
        <f t="shared" si="40"/>
        <v>29830</v>
      </c>
      <c r="O54" s="15"/>
      <c r="P54" s="21">
        <f t="shared" ref="P54" si="41">P56+P55</f>
        <v>29830</v>
      </c>
    </row>
    <row r="55" spans="1:16" s="12" customFormat="1" ht="94.5">
      <c r="A55" s="40" t="s">
        <v>28</v>
      </c>
      <c r="B55" s="11">
        <v>601</v>
      </c>
      <c r="C55" s="11" t="s">
        <v>16</v>
      </c>
      <c r="D55" s="13" t="s">
        <v>43</v>
      </c>
      <c r="E55" s="13" t="s">
        <v>40</v>
      </c>
      <c r="F55" s="41" t="s">
        <v>25</v>
      </c>
      <c r="G55" s="41" t="s">
        <v>22</v>
      </c>
      <c r="H55" s="14" t="s">
        <v>54</v>
      </c>
      <c r="I55" s="14" t="s">
        <v>29</v>
      </c>
      <c r="J55" s="20">
        <v>7000</v>
      </c>
      <c r="K55" s="42"/>
      <c r="L55" s="42"/>
      <c r="M55" s="42"/>
      <c r="N55" s="42">
        <f>J55</f>
        <v>7000</v>
      </c>
      <c r="O55" s="15"/>
      <c r="P55" s="21">
        <v>7000</v>
      </c>
    </row>
    <row r="56" spans="1:16" s="12" customFormat="1" ht="31.5">
      <c r="A56" s="40" t="s">
        <v>45</v>
      </c>
      <c r="B56" s="11">
        <v>601</v>
      </c>
      <c r="C56" s="11" t="s">
        <v>16</v>
      </c>
      <c r="D56" s="13" t="s">
        <v>43</v>
      </c>
      <c r="E56" s="13" t="s">
        <v>40</v>
      </c>
      <c r="F56" s="41" t="s">
        <v>25</v>
      </c>
      <c r="G56" s="41" t="s">
        <v>22</v>
      </c>
      <c r="H56" s="14" t="s">
        <v>54</v>
      </c>
      <c r="I56" s="14" t="s">
        <v>46</v>
      </c>
      <c r="J56" s="20">
        <v>22830</v>
      </c>
      <c r="K56" s="42">
        <v>0</v>
      </c>
      <c r="L56" s="42"/>
      <c r="M56" s="42"/>
      <c r="N56" s="42">
        <f>J56</f>
        <v>22830</v>
      </c>
      <c r="O56" s="15"/>
      <c r="P56" s="21">
        <v>22830</v>
      </c>
    </row>
    <row r="57" spans="1:16" s="22" customFormat="1" ht="31.5">
      <c r="A57" s="40" t="s">
        <v>55</v>
      </c>
      <c r="B57" s="11">
        <v>601</v>
      </c>
      <c r="C57" s="11" t="s">
        <v>16</v>
      </c>
      <c r="D57" s="13" t="s">
        <v>43</v>
      </c>
      <c r="E57" s="13" t="s">
        <v>40</v>
      </c>
      <c r="F57" s="41" t="s">
        <v>25</v>
      </c>
      <c r="G57" s="41" t="s">
        <v>22</v>
      </c>
      <c r="H57" s="14" t="s">
        <v>56</v>
      </c>
      <c r="I57" s="14"/>
      <c r="J57" s="20">
        <f t="shared" ref="J57:N57" si="42">SUM(J58:J59)</f>
        <v>861350</v>
      </c>
      <c r="K57" s="42">
        <f t="shared" si="42"/>
        <v>0</v>
      </c>
      <c r="L57" s="42">
        <f t="shared" si="42"/>
        <v>0</v>
      </c>
      <c r="M57" s="42">
        <f t="shared" si="42"/>
        <v>0</v>
      </c>
      <c r="N57" s="42">
        <f t="shared" si="42"/>
        <v>861350</v>
      </c>
      <c r="O57" s="15"/>
      <c r="P57" s="21">
        <f t="shared" ref="P57" si="43">SUM(P58:P59)</f>
        <v>889250</v>
      </c>
    </row>
    <row r="58" spans="1:16" s="22" customFormat="1" ht="94.5">
      <c r="A58" s="40" t="s">
        <v>28</v>
      </c>
      <c r="B58" s="11">
        <v>601</v>
      </c>
      <c r="C58" s="11" t="s">
        <v>16</v>
      </c>
      <c r="D58" s="13" t="s">
        <v>43</v>
      </c>
      <c r="E58" s="13" t="s">
        <v>40</v>
      </c>
      <c r="F58" s="41" t="s">
        <v>25</v>
      </c>
      <c r="G58" s="41" t="s">
        <v>22</v>
      </c>
      <c r="H58" s="14" t="s">
        <v>56</v>
      </c>
      <c r="I58" s="14" t="s">
        <v>29</v>
      </c>
      <c r="J58" s="20">
        <v>730450</v>
      </c>
      <c r="K58" s="42"/>
      <c r="L58" s="42"/>
      <c r="M58" s="42"/>
      <c r="N58" s="42">
        <f>J58</f>
        <v>730450</v>
      </c>
      <c r="O58" s="15"/>
      <c r="P58" s="21">
        <v>758350</v>
      </c>
    </row>
    <row r="59" spans="1:16" s="22" customFormat="1" ht="31.5">
      <c r="A59" s="40" t="s">
        <v>45</v>
      </c>
      <c r="B59" s="11">
        <v>601</v>
      </c>
      <c r="C59" s="11" t="s">
        <v>16</v>
      </c>
      <c r="D59" s="13" t="s">
        <v>43</v>
      </c>
      <c r="E59" s="13" t="s">
        <v>40</v>
      </c>
      <c r="F59" s="41" t="s">
        <v>25</v>
      </c>
      <c r="G59" s="41" t="s">
        <v>22</v>
      </c>
      <c r="H59" s="14" t="s">
        <v>56</v>
      </c>
      <c r="I59" s="14" t="s">
        <v>46</v>
      </c>
      <c r="J59" s="20">
        <v>130900</v>
      </c>
      <c r="K59" s="42">
        <v>0</v>
      </c>
      <c r="L59" s="42"/>
      <c r="M59" s="42"/>
      <c r="N59" s="42">
        <f>J59</f>
        <v>130900</v>
      </c>
      <c r="O59" s="15"/>
      <c r="P59" s="21">
        <v>130900</v>
      </c>
    </row>
    <row r="60" spans="1:16" s="22" customFormat="1" ht="15.75">
      <c r="A60" s="40" t="s">
        <v>57</v>
      </c>
      <c r="B60" s="11">
        <v>601</v>
      </c>
      <c r="C60" s="11" t="s">
        <v>16</v>
      </c>
      <c r="D60" s="13" t="s">
        <v>58</v>
      </c>
      <c r="E60" s="13"/>
      <c r="F60" s="41"/>
      <c r="G60" s="41"/>
      <c r="H60" s="14"/>
      <c r="I60" s="14"/>
      <c r="J60" s="20">
        <f t="shared" ref="J60:N63" si="44">J61</f>
        <v>24750</v>
      </c>
      <c r="K60" s="42">
        <f t="shared" si="44"/>
        <v>0</v>
      </c>
      <c r="L60" s="42">
        <f t="shared" si="44"/>
        <v>0</v>
      </c>
      <c r="M60" s="42">
        <f t="shared" si="44"/>
        <v>0</v>
      </c>
      <c r="N60" s="42">
        <f t="shared" si="44"/>
        <v>24750</v>
      </c>
      <c r="O60" s="15"/>
      <c r="P60" s="21">
        <f t="shared" ref="P60:P63" si="45">P61</f>
        <v>147920</v>
      </c>
    </row>
    <row r="61" spans="1:16" s="22" customFormat="1" ht="47.25">
      <c r="A61" s="40" t="s">
        <v>39</v>
      </c>
      <c r="B61" s="11">
        <v>601</v>
      </c>
      <c r="C61" s="11" t="s">
        <v>16</v>
      </c>
      <c r="D61" s="13" t="s">
        <v>58</v>
      </c>
      <c r="E61" s="13" t="s">
        <v>40</v>
      </c>
      <c r="F61" s="41" t="s">
        <v>21</v>
      </c>
      <c r="G61" s="41" t="s">
        <v>22</v>
      </c>
      <c r="H61" s="14" t="s">
        <v>23</v>
      </c>
      <c r="I61" s="14"/>
      <c r="J61" s="20">
        <f t="shared" si="44"/>
        <v>24750</v>
      </c>
      <c r="K61" s="42">
        <f t="shared" si="44"/>
        <v>0</v>
      </c>
      <c r="L61" s="42">
        <f t="shared" si="44"/>
        <v>0</v>
      </c>
      <c r="M61" s="42">
        <f t="shared" si="44"/>
        <v>0</v>
      </c>
      <c r="N61" s="42">
        <f t="shared" si="44"/>
        <v>24750</v>
      </c>
      <c r="O61" s="15"/>
      <c r="P61" s="21">
        <f t="shared" si="45"/>
        <v>147920</v>
      </c>
    </row>
    <row r="62" spans="1:16" s="22" customFormat="1" ht="47.25">
      <c r="A62" s="40" t="s">
        <v>44</v>
      </c>
      <c r="B62" s="11">
        <v>601</v>
      </c>
      <c r="C62" s="11" t="s">
        <v>16</v>
      </c>
      <c r="D62" s="13" t="s">
        <v>58</v>
      </c>
      <c r="E62" s="13" t="s">
        <v>40</v>
      </c>
      <c r="F62" s="41" t="s">
        <v>25</v>
      </c>
      <c r="G62" s="41" t="s">
        <v>22</v>
      </c>
      <c r="H62" s="14" t="s">
        <v>23</v>
      </c>
      <c r="I62" s="14"/>
      <c r="J62" s="20">
        <f t="shared" si="44"/>
        <v>24750</v>
      </c>
      <c r="K62" s="42">
        <f t="shared" si="44"/>
        <v>0</v>
      </c>
      <c r="L62" s="42">
        <f t="shared" si="44"/>
        <v>0</v>
      </c>
      <c r="M62" s="42">
        <f t="shared" si="44"/>
        <v>0</v>
      </c>
      <c r="N62" s="42">
        <f t="shared" si="44"/>
        <v>24750</v>
      </c>
      <c r="O62" s="15"/>
      <c r="P62" s="21">
        <f t="shared" si="45"/>
        <v>147920</v>
      </c>
    </row>
    <row r="63" spans="1:16" s="22" customFormat="1" ht="63">
      <c r="A63" s="40" t="s">
        <v>59</v>
      </c>
      <c r="B63" s="11">
        <v>601</v>
      </c>
      <c r="C63" s="11" t="s">
        <v>16</v>
      </c>
      <c r="D63" s="13" t="s">
        <v>58</v>
      </c>
      <c r="E63" s="13" t="s">
        <v>40</v>
      </c>
      <c r="F63" s="41" t="s">
        <v>25</v>
      </c>
      <c r="G63" s="41" t="s">
        <v>22</v>
      </c>
      <c r="H63" s="14" t="s">
        <v>60</v>
      </c>
      <c r="I63" s="14"/>
      <c r="J63" s="20">
        <f t="shared" si="44"/>
        <v>24750</v>
      </c>
      <c r="K63" s="42">
        <f t="shared" si="44"/>
        <v>0</v>
      </c>
      <c r="L63" s="42">
        <f t="shared" si="44"/>
        <v>0</v>
      </c>
      <c r="M63" s="42">
        <f t="shared" si="44"/>
        <v>0</v>
      </c>
      <c r="N63" s="42">
        <f t="shared" si="44"/>
        <v>24750</v>
      </c>
      <c r="O63" s="15"/>
      <c r="P63" s="21">
        <f t="shared" si="45"/>
        <v>147920</v>
      </c>
    </row>
    <row r="64" spans="1:16" s="22" customFormat="1" ht="31.5">
      <c r="A64" s="40" t="s">
        <v>45</v>
      </c>
      <c r="B64" s="11">
        <v>601</v>
      </c>
      <c r="C64" s="11" t="s">
        <v>16</v>
      </c>
      <c r="D64" s="13" t="s">
        <v>58</v>
      </c>
      <c r="E64" s="13" t="s">
        <v>40</v>
      </c>
      <c r="F64" s="41" t="s">
        <v>25</v>
      </c>
      <c r="G64" s="41" t="s">
        <v>22</v>
      </c>
      <c r="H64" s="14" t="s">
        <v>60</v>
      </c>
      <c r="I64" s="14" t="s">
        <v>46</v>
      </c>
      <c r="J64" s="20">
        <v>24750</v>
      </c>
      <c r="K64" s="42"/>
      <c r="L64" s="42"/>
      <c r="M64" s="42"/>
      <c r="N64" s="42">
        <f>J64</f>
        <v>24750</v>
      </c>
      <c r="O64" s="15"/>
      <c r="P64" s="21">
        <v>147920</v>
      </c>
    </row>
    <row r="65" spans="1:16" s="22" customFormat="1" ht="31.5">
      <c r="A65" s="40" t="s">
        <v>61</v>
      </c>
      <c r="B65" s="11" t="s">
        <v>36</v>
      </c>
      <c r="C65" s="11" t="s">
        <v>16</v>
      </c>
      <c r="D65" s="13" t="s">
        <v>62</v>
      </c>
      <c r="E65" s="13"/>
      <c r="F65" s="41"/>
      <c r="G65" s="41"/>
      <c r="H65" s="14"/>
      <c r="I65" s="14"/>
      <c r="J65" s="20">
        <f t="shared" ref="J65:N68" si="46">J66</f>
        <v>2814196</v>
      </c>
      <c r="K65" s="20">
        <f t="shared" si="46"/>
        <v>2814196</v>
      </c>
      <c r="L65" s="20">
        <f t="shared" si="46"/>
        <v>0</v>
      </c>
      <c r="M65" s="20">
        <f t="shared" si="46"/>
        <v>0</v>
      </c>
      <c r="N65" s="20">
        <f t="shared" si="46"/>
        <v>0</v>
      </c>
      <c r="O65" s="15"/>
      <c r="P65" s="21">
        <f t="shared" ref="P65:P68" si="47">P66</f>
        <v>0</v>
      </c>
    </row>
    <row r="66" spans="1:16" s="22" customFormat="1" ht="47.25">
      <c r="A66" s="40" t="s">
        <v>39</v>
      </c>
      <c r="B66" s="11" t="s">
        <v>36</v>
      </c>
      <c r="C66" s="11" t="s">
        <v>16</v>
      </c>
      <c r="D66" s="13" t="s">
        <v>62</v>
      </c>
      <c r="E66" s="13" t="s">
        <v>40</v>
      </c>
      <c r="F66" s="41" t="s">
        <v>21</v>
      </c>
      <c r="G66" s="41" t="s">
        <v>22</v>
      </c>
      <c r="H66" s="14" t="s">
        <v>23</v>
      </c>
      <c r="I66" s="14"/>
      <c r="J66" s="20">
        <f t="shared" si="46"/>
        <v>2814196</v>
      </c>
      <c r="K66" s="20">
        <f t="shared" si="46"/>
        <v>2814196</v>
      </c>
      <c r="L66" s="20">
        <f t="shared" si="46"/>
        <v>0</v>
      </c>
      <c r="M66" s="20">
        <f t="shared" si="46"/>
        <v>0</v>
      </c>
      <c r="N66" s="20">
        <f t="shared" si="46"/>
        <v>0</v>
      </c>
      <c r="O66" s="15"/>
      <c r="P66" s="21">
        <f t="shared" si="47"/>
        <v>0</v>
      </c>
    </row>
    <row r="67" spans="1:16" s="22" customFormat="1" ht="51.75" customHeight="1">
      <c r="A67" s="40" t="s">
        <v>63</v>
      </c>
      <c r="B67" s="11" t="s">
        <v>36</v>
      </c>
      <c r="C67" s="11" t="s">
        <v>16</v>
      </c>
      <c r="D67" s="13" t="s">
        <v>62</v>
      </c>
      <c r="E67" s="13" t="s">
        <v>40</v>
      </c>
      <c r="F67" s="41" t="s">
        <v>34</v>
      </c>
      <c r="G67" s="41" t="s">
        <v>22</v>
      </c>
      <c r="H67" s="14" t="s">
        <v>23</v>
      </c>
      <c r="I67" s="14"/>
      <c r="J67" s="20">
        <f t="shared" si="46"/>
        <v>2814196</v>
      </c>
      <c r="K67" s="20">
        <f t="shared" si="46"/>
        <v>2814196</v>
      </c>
      <c r="L67" s="20">
        <f t="shared" si="46"/>
        <v>0</v>
      </c>
      <c r="M67" s="20">
        <f t="shared" si="46"/>
        <v>0</v>
      </c>
      <c r="N67" s="20">
        <f t="shared" si="46"/>
        <v>0</v>
      </c>
      <c r="O67" s="15"/>
      <c r="P67" s="21">
        <f t="shared" si="47"/>
        <v>0</v>
      </c>
    </row>
    <row r="68" spans="1:16" s="22" customFormat="1" ht="47.25">
      <c r="A68" s="40" t="s">
        <v>64</v>
      </c>
      <c r="B68" s="11" t="s">
        <v>36</v>
      </c>
      <c r="C68" s="11" t="s">
        <v>16</v>
      </c>
      <c r="D68" s="13" t="s">
        <v>62</v>
      </c>
      <c r="E68" s="13" t="s">
        <v>40</v>
      </c>
      <c r="F68" s="41" t="s">
        <v>34</v>
      </c>
      <c r="G68" s="41" t="s">
        <v>22</v>
      </c>
      <c r="H68" s="14" t="s">
        <v>65</v>
      </c>
      <c r="I68" s="14"/>
      <c r="J68" s="20">
        <f t="shared" si="46"/>
        <v>2814196</v>
      </c>
      <c r="K68" s="20">
        <f t="shared" si="46"/>
        <v>2814196</v>
      </c>
      <c r="L68" s="20">
        <f t="shared" si="46"/>
        <v>0</v>
      </c>
      <c r="M68" s="20">
        <f t="shared" si="46"/>
        <v>0</v>
      </c>
      <c r="N68" s="20">
        <f t="shared" si="46"/>
        <v>0</v>
      </c>
      <c r="O68" s="15"/>
      <c r="P68" s="21">
        <f t="shared" si="47"/>
        <v>0</v>
      </c>
    </row>
    <row r="69" spans="1:16" s="22" customFormat="1" ht="15.75">
      <c r="A69" s="40" t="s">
        <v>47</v>
      </c>
      <c r="B69" s="11" t="s">
        <v>36</v>
      </c>
      <c r="C69" s="11" t="s">
        <v>16</v>
      </c>
      <c r="D69" s="13" t="s">
        <v>62</v>
      </c>
      <c r="E69" s="13" t="s">
        <v>40</v>
      </c>
      <c r="F69" s="41" t="s">
        <v>34</v>
      </c>
      <c r="G69" s="41" t="s">
        <v>22</v>
      </c>
      <c r="H69" s="14" t="s">
        <v>65</v>
      </c>
      <c r="I69" s="14" t="s">
        <v>48</v>
      </c>
      <c r="J69" s="20">
        <v>2814196</v>
      </c>
      <c r="K69" s="42">
        <f>J69</f>
        <v>2814196</v>
      </c>
      <c r="L69" s="42"/>
      <c r="M69" s="42"/>
      <c r="N69" s="42"/>
      <c r="O69" s="15"/>
      <c r="P69" s="21">
        <v>0</v>
      </c>
    </row>
    <row r="70" spans="1:16" s="22" customFormat="1" ht="15.75">
      <c r="A70" s="40" t="s">
        <v>66</v>
      </c>
      <c r="B70" s="11">
        <v>601</v>
      </c>
      <c r="C70" s="11" t="s">
        <v>16</v>
      </c>
      <c r="D70" s="13" t="s">
        <v>67</v>
      </c>
      <c r="E70" s="13"/>
      <c r="F70" s="41"/>
      <c r="G70" s="41"/>
      <c r="H70" s="14"/>
      <c r="I70" s="14"/>
      <c r="J70" s="20">
        <f>SUM(J71,J76,J81,J95,J112)</f>
        <v>61282010</v>
      </c>
      <c r="K70" s="42">
        <f>SUM(K71,K76,K81,K95,K112)</f>
        <v>60076810</v>
      </c>
      <c r="L70" s="42">
        <f>SUM(L71,L76,L81,L95,L112)</f>
        <v>1102200</v>
      </c>
      <c r="M70" s="42">
        <f>SUM(M71,M76,M81,M95,M112)</f>
        <v>100000</v>
      </c>
      <c r="N70" s="42">
        <f>SUM(N71,N76,N81,N95,N112)</f>
        <v>3000</v>
      </c>
      <c r="O70" s="15"/>
      <c r="P70" s="21">
        <f>SUM(P71,P76,P81,P95,P112)</f>
        <v>60623711</v>
      </c>
    </row>
    <row r="71" spans="1:16" s="22" customFormat="1" ht="63">
      <c r="A71" s="40" t="s">
        <v>68</v>
      </c>
      <c r="B71" s="11">
        <v>601</v>
      </c>
      <c r="C71" s="11" t="s">
        <v>16</v>
      </c>
      <c r="D71" s="13" t="s">
        <v>67</v>
      </c>
      <c r="E71" s="13" t="s">
        <v>62</v>
      </c>
      <c r="F71" s="41" t="s">
        <v>21</v>
      </c>
      <c r="G71" s="41" t="s">
        <v>22</v>
      </c>
      <c r="H71" s="14" t="s">
        <v>23</v>
      </c>
      <c r="I71" s="14"/>
      <c r="J71" s="20">
        <f t="shared" ref="J71:N74" si="48">J72</f>
        <v>10000</v>
      </c>
      <c r="K71" s="42">
        <f t="shared" si="48"/>
        <v>10000</v>
      </c>
      <c r="L71" s="42">
        <f t="shared" si="48"/>
        <v>0</v>
      </c>
      <c r="M71" s="42">
        <f t="shared" si="48"/>
        <v>0</v>
      </c>
      <c r="N71" s="42">
        <f t="shared" si="48"/>
        <v>0</v>
      </c>
      <c r="O71" s="15"/>
      <c r="P71" s="21">
        <f t="shared" ref="P71:P74" si="49">P72</f>
        <v>10000</v>
      </c>
    </row>
    <row r="72" spans="1:16" s="22" customFormat="1" ht="47.25">
      <c r="A72" s="40" t="s">
        <v>69</v>
      </c>
      <c r="B72" s="11">
        <v>601</v>
      </c>
      <c r="C72" s="11" t="s">
        <v>16</v>
      </c>
      <c r="D72" s="13" t="s">
        <v>67</v>
      </c>
      <c r="E72" s="13" t="s">
        <v>62</v>
      </c>
      <c r="F72" s="41" t="s">
        <v>9</v>
      </c>
      <c r="G72" s="41" t="s">
        <v>22</v>
      </c>
      <c r="H72" s="14" t="s">
        <v>23</v>
      </c>
      <c r="I72" s="14"/>
      <c r="J72" s="20">
        <f t="shared" si="48"/>
        <v>10000</v>
      </c>
      <c r="K72" s="42">
        <f t="shared" si="48"/>
        <v>10000</v>
      </c>
      <c r="L72" s="42">
        <f t="shared" si="48"/>
        <v>0</v>
      </c>
      <c r="M72" s="42">
        <f t="shared" si="48"/>
        <v>0</v>
      </c>
      <c r="N72" s="42">
        <f t="shared" si="48"/>
        <v>0</v>
      </c>
      <c r="O72" s="15"/>
      <c r="P72" s="21">
        <f t="shared" si="49"/>
        <v>10000</v>
      </c>
    </row>
    <row r="73" spans="1:16" s="22" customFormat="1" ht="47.25">
      <c r="A73" s="40" t="s">
        <v>70</v>
      </c>
      <c r="B73" s="11">
        <v>601</v>
      </c>
      <c r="C73" s="11" t="s">
        <v>16</v>
      </c>
      <c r="D73" s="13" t="s">
        <v>67</v>
      </c>
      <c r="E73" s="13" t="s">
        <v>62</v>
      </c>
      <c r="F73" s="41" t="s">
        <v>9</v>
      </c>
      <c r="G73" s="41" t="s">
        <v>16</v>
      </c>
      <c r="H73" s="14" t="s">
        <v>23</v>
      </c>
      <c r="I73" s="14"/>
      <c r="J73" s="20">
        <f t="shared" si="48"/>
        <v>10000</v>
      </c>
      <c r="K73" s="42">
        <f t="shared" si="48"/>
        <v>10000</v>
      </c>
      <c r="L73" s="42">
        <f t="shared" si="48"/>
        <v>0</v>
      </c>
      <c r="M73" s="42">
        <f t="shared" si="48"/>
        <v>0</v>
      </c>
      <c r="N73" s="42">
        <f t="shared" si="48"/>
        <v>0</v>
      </c>
      <c r="O73" s="15"/>
      <c r="P73" s="21">
        <f t="shared" si="49"/>
        <v>10000</v>
      </c>
    </row>
    <row r="74" spans="1:16" s="22" customFormat="1" ht="47.25">
      <c r="A74" s="40" t="s">
        <v>71</v>
      </c>
      <c r="B74" s="11">
        <v>601</v>
      </c>
      <c r="C74" s="11" t="s">
        <v>16</v>
      </c>
      <c r="D74" s="13" t="s">
        <v>67</v>
      </c>
      <c r="E74" s="13" t="s">
        <v>62</v>
      </c>
      <c r="F74" s="41" t="s">
        <v>9</v>
      </c>
      <c r="G74" s="41" t="s">
        <v>16</v>
      </c>
      <c r="H74" s="14" t="s">
        <v>72</v>
      </c>
      <c r="I74" s="14"/>
      <c r="J74" s="20">
        <f t="shared" si="48"/>
        <v>10000</v>
      </c>
      <c r="K74" s="42">
        <f t="shared" si="48"/>
        <v>10000</v>
      </c>
      <c r="L74" s="42">
        <f t="shared" si="48"/>
        <v>0</v>
      </c>
      <c r="M74" s="42">
        <f t="shared" si="48"/>
        <v>0</v>
      </c>
      <c r="N74" s="42">
        <f t="shared" si="48"/>
        <v>0</v>
      </c>
      <c r="O74" s="15"/>
      <c r="P74" s="21">
        <f t="shared" si="49"/>
        <v>10000</v>
      </c>
    </row>
    <row r="75" spans="1:16" s="22" customFormat="1" ht="31.5">
      <c r="A75" s="40" t="s">
        <v>45</v>
      </c>
      <c r="B75" s="11">
        <v>601</v>
      </c>
      <c r="C75" s="11" t="s">
        <v>16</v>
      </c>
      <c r="D75" s="13" t="s">
        <v>67</v>
      </c>
      <c r="E75" s="13" t="s">
        <v>62</v>
      </c>
      <c r="F75" s="41" t="s">
        <v>9</v>
      </c>
      <c r="G75" s="41" t="s">
        <v>16</v>
      </c>
      <c r="H75" s="14" t="s">
        <v>72</v>
      </c>
      <c r="I75" s="14" t="s">
        <v>46</v>
      </c>
      <c r="J75" s="20">
        <v>10000</v>
      </c>
      <c r="K75" s="42">
        <f>J75</f>
        <v>10000</v>
      </c>
      <c r="L75" s="42"/>
      <c r="M75" s="42"/>
      <c r="N75" s="42">
        <v>0</v>
      </c>
      <c r="O75" s="15"/>
      <c r="P75" s="21">
        <v>10000</v>
      </c>
    </row>
    <row r="76" spans="1:16" s="22" customFormat="1" ht="78.75">
      <c r="A76" s="40" t="s">
        <v>73</v>
      </c>
      <c r="B76" s="11">
        <v>601</v>
      </c>
      <c r="C76" s="11" t="s">
        <v>16</v>
      </c>
      <c r="D76" s="13" t="s">
        <v>67</v>
      </c>
      <c r="E76" s="13" t="s">
        <v>74</v>
      </c>
      <c r="F76" s="41" t="s">
        <v>21</v>
      </c>
      <c r="G76" s="41" t="s">
        <v>22</v>
      </c>
      <c r="H76" s="14" t="s">
        <v>23</v>
      </c>
      <c r="I76" s="14"/>
      <c r="J76" s="20">
        <f t="shared" ref="J76:N79" si="50">J77</f>
        <v>10000</v>
      </c>
      <c r="K76" s="42">
        <f t="shared" si="50"/>
        <v>10000</v>
      </c>
      <c r="L76" s="42">
        <f t="shared" si="50"/>
        <v>0</v>
      </c>
      <c r="M76" s="42">
        <f t="shared" si="50"/>
        <v>0</v>
      </c>
      <c r="N76" s="42">
        <f t="shared" si="50"/>
        <v>0</v>
      </c>
      <c r="O76" s="15"/>
      <c r="P76" s="21">
        <f t="shared" ref="P76:P79" si="51">P77</f>
        <v>10000</v>
      </c>
    </row>
    <row r="77" spans="1:16" s="22" customFormat="1" ht="63">
      <c r="A77" s="40" t="s">
        <v>75</v>
      </c>
      <c r="B77" s="11">
        <v>601</v>
      </c>
      <c r="C77" s="11" t="s">
        <v>16</v>
      </c>
      <c r="D77" s="13" t="s">
        <v>67</v>
      </c>
      <c r="E77" s="13" t="s">
        <v>74</v>
      </c>
      <c r="F77" s="41" t="s">
        <v>25</v>
      </c>
      <c r="G77" s="41" t="s">
        <v>22</v>
      </c>
      <c r="H77" s="14" t="s">
        <v>23</v>
      </c>
      <c r="I77" s="14"/>
      <c r="J77" s="20">
        <f t="shared" si="50"/>
        <v>10000</v>
      </c>
      <c r="K77" s="42">
        <f t="shared" si="50"/>
        <v>10000</v>
      </c>
      <c r="L77" s="42">
        <f t="shared" si="50"/>
        <v>0</v>
      </c>
      <c r="M77" s="42">
        <f t="shared" si="50"/>
        <v>0</v>
      </c>
      <c r="N77" s="42">
        <f t="shared" si="50"/>
        <v>0</v>
      </c>
      <c r="O77" s="15"/>
      <c r="P77" s="21">
        <f t="shared" si="51"/>
        <v>10000</v>
      </c>
    </row>
    <row r="78" spans="1:16" s="22" customFormat="1" ht="47.25">
      <c r="A78" s="40" t="s">
        <v>76</v>
      </c>
      <c r="B78" s="11">
        <v>601</v>
      </c>
      <c r="C78" s="11" t="s">
        <v>16</v>
      </c>
      <c r="D78" s="13" t="s">
        <v>67</v>
      </c>
      <c r="E78" s="13" t="s">
        <v>74</v>
      </c>
      <c r="F78" s="41" t="s">
        <v>25</v>
      </c>
      <c r="G78" s="41" t="s">
        <v>16</v>
      </c>
      <c r="H78" s="14" t="s">
        <v>23</v>
      </c>
      <c r="I78" s="14"/>
      <c r="J78" s="20">
        <f t="shared" si="50"/>
        <v>10000</v>
      </c>
      <c r="K78" s="42">
        <f t="shared" si="50"/>
        <v>10000</v>
      </c>
      <c r="L78" s="42">
        <f t="shared" si="50"/>
        <v>0</v>
      </c>
      <c r="M78" s="42">
        <f t="shared" si="50"/>
        <v>0</v>
      </c>
      <c r="N78" s="42">
        <f t="shared" si="50"/>
        <v>0</v>
      </c>
      <c r="O78" s="15"/>
      <c r="P78" s="21">
        <f t="shared" si="51"/>
        <v>10000</v>
      </c>
    </row>
    <row r="79" spans="1:16" s="22" customFormat="1" ht="47.25">
      <c r="A79" s="40" t="s">
        <v>77</v>
      </c>
      <c r="B79" s="11">
        <v>601</v>
      </c>
      <c r="C79" s="11" t="s">
        <v>16</v>
      </c>
      <c r="D79" s="13" t="s">
        <v>67</v>
      </c>
      <c r="E79" s="13" t="s">
        <v>74</v>
      </c>
      <c r="F79" s="41" t="s">
        <v>25</v>
      </c>
      <c r="G79" s="41" t="s">
        <v>16</v>
      </c>
      <c r="H79" s="14" t="s">
        <v>78</v>
      </c>
      <c r="I79" s="14"/>
      <c r="J79" s="20">
        <f t="shared" si="50"/>
        <v>10000</v>
      </c>
      <c r="K79" s="42">
        <f t="shared" si="50"/>
        <v>10000</v>
      </c>
      <c r="L79" s="42">
        <f t="shared" si="50"/>
        <v>0</v>
      </c>
      <c r="M79" s="42">
        <f t="shared" si="50"/>
        <v>0</v>
      </c>
      <c r="N79" s="42">
        <f t="shared" si="50"/>
        <v>0</v>
      </c>
      <c r="O79" s="15"/>
      <c r="P79" s="21">
        <f t="shared" si="51"/>
        <v>10000</v>
      </c>
    </row>
    <row r="80" spans="1:16" s="22" customFormat="1" ht="31.5">
      <c r="A80" s="40" t="s">
        <v>45</v>
      </c>
      <c r="B80" s="11">
        <v>601</v>
      </c>
      <c r="C80" s="11" t="s">
        <v>16</v>
      </c>
      <c r="D80" s="13" t="s">
        <v>67</v>
      </c>
      <c r="E80" s="13" t="s">
        <v>74</v>
      </c>
      <c r="F80" s="41" t="s">
        <v>25</v>
      </c>
      <c r="G80" s="41" t="s">
        <v>16</v>
      </c>
      <c r="H80" s="14" t="s">
        <v>78</v>
      </c>
      <c r="I80" s="14" t="s">
        <v>46</v>
      </c>
      <c r="J80" s="20">
        <v>10000</v>
      </c>
      <c r="K80" s="42">
        <f>J80</f>
        <v>10000</v>
      </c>
      <c r="L80" s="42"/>
      <c r="M80" s="42"/>
      <c r="N80" s="42">
        <v>0</v>
      </c>
      <c r="O80" s="15"/>
      <c r="P80" s="21">
        <v>10000</v>
      </c>
    </row>
    <row r="81" spans="1:16" s="22" customFormat="1" ht="78.75">
      <c r="A81" s="40" t="s">
        <v>79</v>
      </c>
      <c r="B81" s="11">
        <v>601</v>
      </c>
      <c r="C81" s="11" t="s">
        <v>16</v>
      </c>
      <c r="D81" s="13" t="s">
        <v>67</v>
      </c>
      <c r="E81" s="13" t="s">
        <v>80</v>
      </c>
      <c r="F81" s="41" t="s">
        <v>21</v>
      </c>
      <c r="G81" s="41" t="s">
        <v>22</v>
      </c>
      <c r="H81" s="14" t="s">
        <v>23</v>
      </c>
      <c r="I81" s="14"/>
      <c r="J81" s="20">
        <f t="shared" ref="J81:N81" si="52">SUM(J82,J89)</f>
        <v>145000</v>
      </c>
      <c r="K81" s="42">
        <f t="shared" si="52"/>
        <v>45000</v>
      </c>
      <c r="L81" s="42">
        <f t="shared" si="52"/>
        <v>0</v>
      </c>
      <c r="M81" s="42">
        <f t="shared" si="52"/>
        <v>100000</v>
      </c>
      <c r="N81" s="42">
        <f t="shared" si="52"/>
        <v>0</v>
      </c>
      <c r="O81" s="15"/>
      <c r="P81" s="21">
        <f t="shared" ref="P81" si="53">SUM(P82,P89)</f>
        <v>145000</v>
      </c>
    </row>
    <row r="82" spans="1:16" s="22" customFormat="1" ht="31.5">
      <c r="A82" s="40" t="s">
        <v>81</v>
      </c>
      <c r="B82" s="11">
        <v>601</v>
      </c>
      <c r="C82" s="11" t="s">
        <v>16</v>
      </c>
      <c r="D82" s="13" t="s">
        <v>67</v>
      </c>
      <c r="E82" s="13" t="s">
        <v>80</v>
      </c>
      <c r="F82" s="41" t="s">
        <v>9</v>
      </c>
      <c r="G82" s="41" t="s">
        <v>22</v>
      </c>
      <c r="H82" s="14" t="s">
        <v>23</v>
      </c>
      <c r="I82" s="14"/>
      <c r="J82" s="20">
        <f t="shared" ref="J82:N82" si="54">SUM(J83,J86)</f>
        <v>20000</v>
      </c>
      <c r="K82" s="42">
        <f t="shared" si="54"/>
        <v>20000</v>
      </c>
      <c r="L82" s="42">
        <f t="shared" si="54"/>
        <v>0</v>
      </c>
      <c r="M82" s="42">
        <f t="shared" si="54"/>
        <v>0</v>
      </c>
      <c r="N82" s="42">
        <f t="shared" si="54"/>
        <v>0</v>
      </c>
      <c r="O82" s="15"/>
      <c r="P82" s="21">
        <f t="shared" ref="P82" si="55">SUM(P83,P86)</f>
        <v>20000</v>
      </c>
    </row>
    <row r="83" spans="1:16" s="22" customFormat="1" ht="63">
      <c r="A83" s="40" t="s">
        <v>82</v>
      </c>
      <c r="B83" s="11">
        <v>601</v>
      </c>
      <c r="C83" s="11" t="s">
        <v>16</v>
      </c>
      <c r="D83" s="13" t="s">
        <v>67</v>
      </c>
      <c r="E83" s="13" t="s">
        <v>80</v>
      </c>
      <c r="F83" s="41" t="s">
        <v>9</v>
      </c>
      <c r="G83" s="41" t="s">
        <v>16</v>
      </c>
      <c r="H83" s="14" t="s">
        <v>23</v>
      </c>
      <c r="I83" s="14"/>
      <c r="J83" s="20">
        <f t="shared" ref="J83:N83" si="56">SUM(J84)</f>
        <v>10000</v>
      </c>
      <c r="K83" s="42">
        <f t="shared" si="56"/>
        <v>10000</v>
      </c>
      <c r="L83" s="42">
        <f t="shared" si="56"/>
        <v>0</v>
      </c>
      <c r="M83" s="42">
        <f t="shared" si="56"/>
        <v>0</v>
      </c>
      <c r="N83" s="42">
        <f t="shared" si="56"/>
        <v>0</v>
      </c>
      <c r="O83" s="15"/>
      <c r="P83" s="21">
        <f t="shared" ref="P83" si="57">SUM(P84)</f>
        <v>10000</v>
      </c>
    </row>
    <row r="84" spans="1:16" s="22" customFormat="1" ht="31.5">
      <c r="A84" s="40" t="s">
        <v>83</v>
      </c>
      <c r="B84" s="11">
        <v>601</v>
      </c>
      <c r="C84" s="11" t="s">
        <v>16</v>
      </c>
      <c r="D84" s="13" t="s">
        <v>67</v>
      </c>
      <c r="E84" s="13" t="s">
        <v>80</v>
      </c>
      <c r="F84" s="41" t="s">
        <v>9</v>
      </c>
      <c r="G84" s="41" t="s">
        <v>16</v>
      </c>
      <c r="H84" s="14" t="s">
        <v>84</v>
      </c>
      <c r="I84" s="14"/>
      <c r="J84" s="20">
        <f t="shared" ref="J84:N84" si="58">J85</f>
        <v>10000</v>
      </c>
      <c r="K84" s="42">
        <f t="shared" si="58"/>
        <v>10000</v>
      </c>
      <c r="L84" s="42">
        <f t="shared" si="58"/>
        <v>0</v>
      </c>
      <c r="M84" s="42">
        <f t="shared" si="58"/>
        <v>0</v>
      </c>
      <c r="N84" s="42">
        <f t="shared" si="58"/>
        <v>0</v>
      </c>
      <c r="O84" s="15"/>
      <c r="P84" s="21">
        <f t="shared" ref="P84" si="59">P85</f>
        <v>10000</v>
      </c>
    </row>
    <row r="85" spans="1:16" s="22" customFormat="1" ht="31.5">
      <c r="A85" s="40" t="s">
        <v>45</v>
      </c>
      <c r="B85" s="11">
        <v>601</v>
      </c>
      <c r="C85" s="11" t="s">
        <v>16</v>
      </c>
      <c r="D85" s="13" t="s">
        <v>67</v>
      </c>
      <c r="E85" s="13" t="s">
        <v>80</v>
      </c>
      <c r="F85" s="41" t="s">
        <v>9</v>
      </c>
      <c r="G85" s="41" t="s">
        <v>16</v>
      </c>
      <c r="H85" s="14" t="s">
        <v>84</v>
      </c>
      <c r="I85" s="14" t="s">
        <v>46</v>
      </c>
      <c r="J85" s="20">
        <v>10000</v>
      </c>
      <c r="K85" s="42">
        <f>J85</f>
        <v>10000</v>
      </c>
      <c r="L85" s="42"/>
      <c r="M85" s="42"/>
      <c r="N85" s="42">
        <v>0</v>
      </c>
      <c r="O85" s="15"/>
      <c r="P85" s="21">
        <v>10000</v>
      </c>
    </row>
    <row r="86" spans="1:16" s="22" customFormat="1" ht="31.5">
      <c r="A86" s="40" t="s">
        <v>85</v>
      </c>
      <c r="B86" s="11">
        <v>601</v>
      </c>
      <c r="C86" s="11" t="s">
        <v>16</v>
      </c>
      <c r="D86" s="13" t="s">
        <v>67</v>
      </c>
      <c r="E86" s="13" t="s">
        <v>80</v>
      </c>
      <c r="F86" s="41" t="s">
        <v>9</v>
      </c>
      <c r="G86" s="41" t="s">
        <v>38</v>
      </c>
      <c r="H86" s="14" t="s">
        <v>23</v>
      </c>
      <c r="I86" s="14"/>
      <c r="J86" s="20">
        <f t="shared" ref="J86:N87" si="60">J87</f>
        <v>10000</v>
      </c>
      <c r="K86" s="42">
        <f t="shared" si="60"/>
        <v>10000</v>
      </c>
      <c r="L86" s="42">
        <f t="shared" si="60"/>
        <v>0</v>
      </c>
      <c r="M86" s="42">
        <f t="shared" si="60"/>
        <v>0</v>
      </c>
      <c r="N86" s="42">
        <f t="shared" si="60"/>
        <v>0</v>
      </c>
      <c r="O86" s="15"/>
      <c r="P86" s="21">
        <f t="shared" ref="P86:P87" si="61">P87</f>
        <v>10000</v>
      </c>
    </row>
    <row r="87" spans="1:16" s="22" customFormat="1" ht="31.5">
      <c r="A87" s="40" t="s">
        <v>86</v>
      </c>
      <c r="B87" s="11">
        <v>601</v>
      </c>
      <c r="C87" s="11" t="s">
        <v>16</v>
      </c>
      <c r="D87" s="13" t="s">
        <v>67</v>
      </c>
      <c r="E87" s="13" t="s">
        <v>80</v>
      </c>
      <c r="F87" s="41" t="s">
        <v>9</v>
      </c>
      <c r="G87" s="41" t="s">
        <v>38</v>
      </c>
      <c r="H87" s="14" t="s">
        <v>87</v>
      </c>
      <c r="I87" s="14"/>
      <c r="J87" s="20">
        <f t="shared" si="60"/>
        <v>10000</v>
      </c>
      <c r="K87" s="42">
        <f t="shared" si="60"/>
        <v>10000</v>
      </c>
      <c r="L87" s="42">
        <f t="shared" si="60"/>
        <v>0</v>
      </c>
      <c r="M87" s="42">
        <f t="shared" si="60"/>
        <v>0</v>
      </c>
      <c r="N87" s="42">
        <f t="shared" si="60"/>
        <v>0</v>
      </c>
      <c r="O87" s="15"/>
      <c r="P87" s="21">
        <f t="shared" si="61"/>
        <v>10000</v>
      </c>
    </row>
    <row r="88" spans="1:16" s="22" customFormat="1" ht="31.5">
      <c r="A88" s="40" t="s">
        <v>45</v>
      </c>
      <c r="B88" s="11">
        <v>601</v>
      </c>
      <c r="C88" s="11" t="s">
        <v>16</v>
      </c>
      <c r="D88" s="13" t="s">
        <v>67</v>
      </c>
      <c r="E88" s="13" t="s">
        <v>80</v>
      </c>
      <c r="F88" s="41" t="s">
        <v>9</v>
      </c>
      <c r="G88" s="41" t="s">
        <v>38</v>
      </c>
      <c r="H88" s="14" t="s">
        <v>87</v>
      </c>
      <c r="I88" s="14" t="s">
        <v>46</v>
      </c>
      <c r="J88" s="20">
        <v>10000</v>
      </c>
      <c r="K88" s="42">
        <f>J88</f>
        <v>10000</v>
      </c>
      <c r="L88" s="42"/>
      <c r="M88" s="42"/>
      <c r="N88" s="42"/>
      <c r="O88" s="15"/>
      <c r="P88" s="21">
        <v>10000</v>
      </c>
    </row>
    <row r="89" spans="1:16" s="22" customFormat="1" ht="94.5">
      <c r="A89" s="40" t="s">
        <v>88</v>
      </c>
      <c r="B89" s="11">
        <v>601</v>
      </c>
      <c r="C89" s="11" t="s">
        <v>16</v>
      </c>
      <c r="D89" s="13" t="s">
        <v>67</v>
      </c>
      <c r="E89" s="13" t="s">
        <v>80</v>
      </c>
      <c r="F89" s="41" t="s">
        <v>89</v>
      </c>
      <c r="G89" s="41" t="s">
        <v>22</v>
      </c>
      <c r="H89" s="14" t="s">
        <v>23</v>
      </c>
      <c r="I89" s="14"/>
      <c r="J89" s="20">
        <f t="shared" ref="J89:N91" si="62">J90</f>
        <v>125000</v>
      </c>
      <c r="K89" s="42">
        <f t="shared" si="62"/>
        <v>25000</v>
      </c>
      <c r="L89" s="42">
        <f t="shared" si="62"/>
        <v>0</v>
      </c>
      <c r="M89" s="42">
        <f t="shared" si="62"/>
        <v>100000</v>
      </c>
      <c r="N89" s="42">
        <f t="shared" si="62"/>
        <v>0</v>
      </c>
      <c r="O89" s="15"/>
      <c r="P89" s="21">
        <f t="shared" ref="P89:P91" si="63">P90</f>
        <v>125000</v>
      </c>
    </row>
    <row r="90" spans="1:16" s="22" customFormat="1" ht="47.25">
      <c r="A90" s="40" t="s">
        <v>90</v>
      </c>
      <c r="B90" s="11">
        <v>601</v>
      </c>
      <c r="C90" s="11" t="s">
        <v>16</v>
      </c>
      <c r="D90" s="13" t="s">
        <v>67</v>
      </c>
      <c r="E90" s="13" t="s">
        <v>80</v>
      </c>
      <c r="F90" s="41" t="s">
        <v>89</v>
      </c>
      <c r="G90" s="41" t="s">
        <v>16</v>
      </c>
      <c r="H90" s="14" t="s">
        <v>23</v>
      </c>
      <c r="I90" s="14"/>
      <c r="J90" s="20">
        <f>J91+J93</f>
        <v>125000</v>
      </c>
      <c r="K90" s="42">
        <f>K91+K93</f>
        <v>25000</v>
      </c>
      <c r="L90" s="42">
        <f t="shared" ref="L90:N90" si="64">L91+L93</f>
        <v>0</v>
      </c>
      <c r="M90" s="42">
        <f t="shared" si="64"/>
        <v>100000</v>
      </c>
      <c r="N90" s="42">
        <f t="shared" si="64"/>
        <v>0</v>
      </c>
      <c r="O90" s="15"/>
      <c r="P90" s="21">
        <f>P91+P93</f>
        <v>125000</v>
      </c>
    </row>
    <row r="91" spans="1:16" s="22" customFormat="1" ht="31.5">
      <c r="A91" s="40" t="s">
        <v>91</v>
      </c>
      <c r="B91" s="11">
        <v>601</v>
      </c>
      <c r="C91" s="11" t="s">
        <v>16</v>
      </c>
      <c r="D91" s="13" t="s">
        <v>67</v>
      </c>
      <c r="E91" s="13" t="s">
        <v>80</v>
      </c>
      <c r="F91" s="41" t="s">
        <v>89</v>
      </c>
      <c r="G91" s="41" t="s">
        <v>16</v>
      </c>
      <c r="H91" s="14" t="s">
        <v>92</v>
      </c>
      <c r="I91" s="14"/>
      <c r="J91" s="20">
        <f t="shared" si="62"/>
        <v>20000</v>
      </c>
      <c r="K91" s="42">
        <f t="shared" si="62"/>
        <v>20000</v>
      </c>
      <c r="L91" s="42">
        <f t="shared" si="62"/>
        <v>0</v>
      </c>
      <c r="M91" s="42">
        <f t="shared" si="62"/>
        <v>0</v>
      </c>
      <c r="N91" s="42">
        <f t="shared" si="62"/>
        <v>0</v>
      </c>
      <c r="O91" s="15"/>
      <c r="P91" s="21">
        <f t="shared" si="63"/>
        <v>20000</v>
      </c>
    </row>
    <row r="92" spans="1:16" s="22" customFormat="1" ht="31.5">
      <c r="A92" s="40" t="s">
        <v>45</v>
      </c>
      <c r="B92" s="11">
        <v>601</v>
      </c>
      <c r="C92" s="11" t="s">
        <v>16</v>
      </c>
      <c r="D92" s="13" t="s">
        <v>67</v>
      </c>
      <c r="E92" s="13" t="s">
        <v>80</v>
      </c>
      <c r="F92" s="41" t="s">
        <v>89</v>
      </c>
      <c r="G92" s="41" t="s">
        <v>16</v>
      </c>
      <c r="H92" s="14" t="s">
        <v>92</v>
      </c>
      <c r="I92" s="14" t="s">
        <v>46</v>
      </c>
      <c r="J92" s="20">
        <v>20000</v>
      </c>
      <c r="K92" s="42">
        <f>J92</f>
        <v>20000</v>
      </c>
      <c r="L92" s="42"/>
      <c r="M92" s="42"/>
      <c r="N92" s="42"/>
      <c r="O92" s="15"/>
      <c r="P92" s="21">
        <v>20000</v>
      </c>
    </row>
    <row r="93" spans="1:16" s="22" customFormat="1" ht="63">
      <c r="A93" s="40" t="s">
        <v>93</v>
      </c>
      <c r="B93" s="11">
        <v>601</v>
      </c>
      <c r="C93" s="11" t="s">
        <v>16</v>
      </c>
      <c r="D93" s="13" t="s">
        <v>67</v>
      </c>
      <c r="E93" s="13" t="s">
        <v>80</v>
      </c>
      <c r="F93" s="41" t="s">
        <v>89</v>
      </c>
      <c r="G93" s="41" t="s">
        <v>16</v>
      </c>
      <c r="H93" s="14" t="s">
        <v>94</v>
      </c>
      <c r="I93" s="14"/>
      <c r="J93" s="20">
        <f t="shared" ref="J93:N93" si="65">J94</f>
        <v>105000</v>
      </c>
      <c r="K93" s="42">
        <f t="shared" si="65"/>
        <v>5000</v>
      </c>
      <c r="L93" s="42">
        <f t="shared" si="65"/>
        <v>0</v>
      </c>
      <c r="M93" s="42">
        <f t="shared" si="65"/>
        <v>100000</v>
      </c>
      <c r="N93" s="42">
        <f t="shared" si="65"/>
        <v>0</v>
      </c>
      <c r="O93" s="15" t="s">
        <v>95</v>
      </c>
      <c r="P93" s="21">
        <f t="shared" ref="P93" si="66">P94</f>
        <v>105000</v>
      </c>
    </row>
    <row r="94" spans="1:16" s="22" customFormat="1" ht="31.5">
      <c r="A94" s="40" t="s">
        <v>45</v>
      </c>
      <c r="B94" s="11">
        <v>601</v>
      </c>
      <c r="C94" s="11" t="s">
        <v>16</v>
      </c>
      <c r="D94" s="13" t="s">
        <v>67</v>
      </c>
      <c r="E94" s="13" t="s">
        <v>80</v>
      </c>
      <c r="F94" s="41" t="s">
        <v>89</v>
      </c>
      <c r="G94" s="41" t="s">
        <v>16</v>
      </c>
      <c r="H94" s="14" t="s">
        <v>94</v>
      </c>
      <c r="I94" s="14" t="s">
        <v>46</v>
      </c>
      <c r="J94" s="20">
        <f>100000+5000</f>
        <v>105000</v>
      </c>
      <c r="K94" s="42">
        <f>J94-M94</f>
        <v>5000</v>
      </c>
      <c r="L94" s="42"/>
      <c r="M94" s="42">
        <v>100000</v>
      </c>
      <c r="N94" s="42"/>
      <c r="O94" s="15" t="s">
        <v>95</v>
      </c>
      <c r="P94" s="21">
        <f>100000+5000</f>
        <v>105000</v>
      </c>
    </row>
    <row r="95" spans="1:16" s="22" customFormat="1" ht="78.75">
      <c r="A95" s="40" t="s">
        <v>96</v>
      </c>
      <c r="B95" s="11">
        <v>601</v>
      </c>
      <c r="C95" s="11" t="s">
        <v>16</v>
      </c>
      <c r="D95" s="13" t="s">
        <v>67</v>
      </c>
      <c r="E95" s="13" t="s">
        <v>97</v>
      </c>
      <c r="F95" s="41" t="s">
        <v>21</v>
      </c>
      <c r="G95" s="41" t="s">
        <v>22</v>
      </c>
      <c r="H95" s="14" t="s">
        <v>23</v>
      </c>
      <c r="I95" s="14"/>
      <c r="J95" s="20">
        <f>SUM(J96,J100,J104,J108)</f>
        <v>12190982</v>
      </c>
      <c r="K95" s="42">
        <f>SUM(K96,K100,K104,K108)</f>
        <v>12190982</v>
      </c>
      <c r="L95" s="42">
        <f>SUM(L96,L100,L104,L108)</f>
        <v>0</v>
      </c>
      <c r="M95" s="42">
        <f>SUM(M96,M100,M104,M108)</f>
        <v>0</v>
      </c>
      <c r="N95" s="42">
        <f>SUM(N96,N100,N104,N108)</f>
        <v>0</v>
      </c>
      <c r="O95" s="15"/>
      <c r="P95" s="21">
        <f>SUM(P96,P100,P104,P108)</f>
        <v>11948097</v>
      </c>
    </row>
    <row r="96" spans="1:16" s="22" customFormat="1" ht="47.25">
      <c r="A96" s="40" t="s">
        <v>98</v>
      </c>
      <c r="B96" s="11">
        <v>601</v>
      </c>
      <c r="C96" s="11" t="s">
        <v>16</v>
      </c>
      <c r="D96" s="13" t="s">
        <v>67</v>
      </c>
      <c r="E96" s="13" t="s">
        <v>97</v>
      </c>
      <c r="F96" s="41" t="s">
        <v>25</v>
      </c>
      <c r="G96" s="41" t="s">
        <v>22</v>
      </c>
      <c r="H96" s="14" t="s">
        <v>23</v>
      </c>
      <c r="I96" s="14"/>
      <c r="J96" s="20">
        <f t="shared" ref="J96:N97" si="67">J97</f>
        <v>71000</v>
      </c>
      <c r="K96" s="42">
        <f t="shared" si="67"/>
        <v>71000</v>
      </c>
      <c r="L96" s="42">
        <f t="shared" si="67"/>
        <v>0</v>
      </c>
      <c r="M96" s="42">
        <f t="shared" si="67"/>
        <v>0</v>
      </c>
      <c r="N96" s="42">
        <f t="shared" si="67"/>
        <v>0</v>
      </c>
      <c r="O96" s="15"/>
      <c r="P96" s="21">
        <f t="shared" ref="P96:P97" si="68">P97</f>
        <v>71000</v>
      </c>
    </row>
    <row r="97" spans="1:16" s="22" customFormat="1" ht="94.5">
      <c r="A97" s="40" t="s">
        <v>99</v>
      </c>
      <c r="B97" s="11">
        <v>601</v>
      </c>
      <c r="C97" s="11" t="s">
        <v>16</v>
      </c>
      <c r="D97" s="13" t="s">
        <v>67</v>
      </c>
      <c r="E97" s="13" t="s">
        <v>97</v>
      </c>
      <c r="F97" s="41" t="s">
        <v>25</v>
      </c>
      <c r="G97" s="41" t="s">
        <v>16</v>
      </c>
      <c r="H97" s="14" t="s">
        <v>23</v>
      </c>
      <c r="I97" s="14"/>
      <c r="J97" s="20">
        <f t="shared" si="67"/>
        <v>71000</v>
      </c>
      <c r="K97" s="42">
        <f t="shared" si="67"/>
        <v>71000</v>
      </c>
      <c r="L97" s="42">
        <f t="shared" si="67"/>
        <v>0</v>
      </c>
      <c r="M97" s="42">
        <f t="shared" si="67"/>
        <v>0</v>
      </c>
      <c r="N97" s="42">
        <f t="shared" si="67"/>
        <v>0</v>
      </c>
      <c r="O97" s="15"/>
      <c r="P97" s="21">
        <f t="shared" si="68"/>
        <v>71000</v>
      </c>
    </row>
    <row r="98" spans="1:16" s="22" customFormat="1" ht="31.5">
      <c r="A98" s="40" t="s">
        <v>100</v>
      </c>
      <c r="B98" s="11">
        <v>601</v>
      </c>
      <c r="C98" s="11" t="s">
        <v>16</v>
      </c>
      <c r="D98" s="13" t="s">
        <v>67</v>
      </c>
      <c r="E98" s="13" t="s">
        <v>97</v>
      </c>
      <c r="F98" s="41" t="s">
        <v>25</v>
      </c>
      <c r="G98" s="41" t="s">
        <v>16</v>
      </c>
      <c r="H98" s="14" t="s">
        <v>101</v>
      </c>
      <c r="I98" s="14"/>
      <c r="J98" s="20">
        <f t="shared" ref="J98:N98" si="69">SUM(J99:J99)</f>
        <v>71000</v>
      </c>
      <c r="K98" s="20">
        <f t="shared" si="69"/>
        <v>71000</v>
      </c>
      <c r="L98" s="20">
        <f t="shared" si="69"/>
        <v>0</v>
      </c>
      <c r="M98" s="20">
        <f t="shared" si="69"/>
        <v>0</v>
      </c>
      <c r="N98" s="20">
        <f t="shared" si="69"/>
        <v>0</v>
      </c>
      <c r="O98" s="15" t="s">
        <v>102</v>
      </c>
      <c r="P98" s="21">
        <f t="shared" ref="P98" si="70">SUM(P99:P99)</f>
        <v>71000</v>
      </c>
    </row>
    <row r="99" spans="1:16" s="22" customFormat="1" ht="15.75">
      <c r="A99" s="40" t="s">
        <v>47</v>
      </c>
      <c r="B99" s="11">
        <v>601</v>
      </c>
      <c r="C99" s="11" t="s">
        <v>16</v>
      </c>
      <c r="D99" s="13" t="s">
        <v>67</v>
      </c>
      <c r="E99" s="13" t="s">
        <v>97</v>
      </c>
      <c r="F99" s="41" t="s">
        <v>25</v>
      </c>
      <c r="G99" s="41" t="s">
        <v>16</v>
      </c>
      <c r="H99" s="14" t="s">
        <v>101</v>
      </c>
      <c r="I99" s="14" t="s">
        <v>48</v>
      </c>
      <c r="J99" s="20">
        <v>71000</v>
      </c>
      <c r="K99" s="42">
        <f>J99</f>
        <v>71000</v>
      </c>
      <c r="L99" s="42"/>
      <c r="M99" s="42"/>
      <c r="N99" s="42"/>
      <c r="O99" s="15" t="s">
        <v>102</v>
      </c>
      <c r="P99" s="21">
        <v>71000</v>
      </c>
    </row>
    <row r="100" spans="1:16" s="22" customFormat="1" ht="63">
      <c r="A100" s="40" t="s">
        <v>103</v>
      </c>
      <c r="B100" s="11">
        <v>601</v>
      </c>
      <c r="C100" s="11" t="s">
        <v>16</v>
      </c>
      <c r="D100" s="13" t="s">
        <v>67</v>
      </c>
      <c r="E100" s="13" t="s">
        <v>97</v>
      </c>
      <c r="F100" s="41" t="s">
        <v>9</v>
      </c>
      <c r="G100" s="41" t="s">
        <v>22</v>
      </c>
      <c r="H100" s="14" t="s">
        <v>23</v>
      </c>
      <c r="I100" s="14"/>
      <c r="J100" s="20">
        <f>SUM(J101)</f>
        <v>9858371</v>
      </c>
      <c r="K100" s="20">
        <f t="shared" ref="K100:N100" si="71">SUM(K101)</f>
        <v>9858371</v>
      </c>
      <c r="L100" s="20">
        <f t="shared" si="71"/>
        <v>0</v>
      </c>
      <c r="M100" s="20">
        <f t="shared" si="71"/>
        <v>0</v>
      </c>
      <c r="N100" s="20">
        <f t="shared" si="71"/>
        <v>0</v>
      </c>
      <c r="O100" s="15"/>
      <c r="P100" s="20">
        <f>SUM(P101)</f>
        <v>10003636</v>
      </c>
    </row>
    <row r="101" spans="1:16" s="22" customFormat="1" ht="63">
      <c r="A101" s="40" t="s">
        <v>104</v>
      </c>
      <c r="B101" s="11">
        <v>601</v>
      </c>
      <c r="C101" s="11" t="s">
        <v>16</v>
      </c>
      <c r="D101" s="13" t="s">
        <v>67</v>
      </c>
      <c r="E101" s="13" t="s">
        <v>97</v>
      </c>
      <c r="F101" s="41" t="s">
        <v>9</v>
      </c>
      <c r="G101" s="41" t="s">
        <v>16</v>
      </c>
      <c r="H101" s="14" t="s">
        <v>23</v>
      </c>
      <c r="I101" s="14"/>
      <c r="J101" s="20">
        <f t="shared" ref="J101:N101" si="72">J102</f>
        <v>9858371</v>
      </c>
      <c r="K101" s="42">
        <f t="shared" si="72"/>
        <v>9858371</v>
      </c>
      <c r="L101" s="42">
        <f t="shared" si="72"/>
        <v>0</v>
      </c>
      <c r="M101" s="42">
        <f t="shared" si="72"/>
        <v>0</v>
      </c>
      <c r="N101" s="42">
        <f t="shared" si="72"/>
        <v>0</v>
      </c>
      <c r="O101" s="15"/>
      <c r="P101" s="21">
        <f t="shared" ref="P101" si="73">P102</f>
        <v>10003636</v>
      </c>
    </row>
    <row r="102" spans="1:16" s="22" customFormat="1" ht="94.5">
      <c r="A102" s="40" t="s">
        <v>105</v>
      </c>
      <c r="B102" s="11">
        <v>601</v>
      </c>
      <c r="C102" s="11" t="s">
        <v>16</v>
      </c>
      <c r="D102" s="13" t="s">
        <v>67</v>
      </c>
      <c r="E102" s="13" t="s">
        <v>97</v>
      </c>
      <c r="F102" s="41" t="s">
        <v>9</v>
      </c>
      <c r="G102" s="41" t="s">
        <v>16</v>
      </c>
      <c r="H102" s="14" t="s">
        <v>106</v>
      </c>
      <c r="I102" s="14"/>
      <c r="J102" s="20">
        <f t="shared" ref="J102:N102" si="74">SUM(J103:J103)</f>
        <v>9858371</v>
      </c>
      <c r="K102" s="42">
        <f t="shared" si="74"/>
        <v>9858371</v>
      </c>
      <c r="L102" s="42">
        <f t="shared" si="74"/>
        <v>0</v>
      </c>
      <c r="M102" s="42">
        <f t="shared" si="74"/>
        <v>0</v>
      </c>
      <c r="N102" s="42">
        <f t="shared" si="74"/>
        <v>0</v>
      </c>
      <c r="O102" s="15"/>
      <c r="P102" s="21">
        <f t="shared" ref="P102" si="75">SUM(P103:P103)</f>
        <v>10003636</v>
      </c>
    </row>
    <row r="103" spans="1:16" s="22" customFormat="1" ht="47.25">
      <c r="A103" s="40" t="s">
        <v>107</v>
      </c>
      <c r="B103" s="11">
        <v>601</v>
      </c>
      <c r="C103" s="11" t="s">
        <v>16</v>
      </c>
      <c r="D103" s="13" t="s">
        <v>67</v>
      </c>
      <c r="E103" s="13" t="s">
        <v>97</v>
      </c>
      <c r="F103" s="41" t="s">
        <v>9</v>
      </c>
      <c r="G103" s="41" t="s">
        <v>16</v>
      </c>
      <c r="H103" s="14" t="s">
        <v>106</v>
      </c>
      <c r="I103" s="14" t="s">
        <v>14</v>
      </c>
      <c r="J103" s="20">
        <v>9858371</v>
      </c>
      <c r="K103" s="42">
        <f>J103</f>
        <v>9858371</v>
      </c>
      <c r="L103" s="42"/>
      <c r="M103" s="42"/>
      <c r="N103" s="42"/>
      <c r="O103" s="15"/>
      <c r="P103" s="21">
        <v>10003636</v>
      </c>
    </row>
    <row r="104" spans="1:16" s="22" customFormat="1" ht="47.25">
      <c r="A104" s="40" t="s">
        <v>108</v>
      </c>
      <c r="B104" s="11">
        <v>601</v>
      </c>
      <c r="C104" s="11" t="s">
        <v>16</v>
      </c>
      <c r="D104" s="13" t="s">
        <v>67</v>
      </c>
      <c r="E104" s="13" t="s">
        <v>97</v>
      </c>
      <c r="F104" s="41" t="s">
        <v>34</v>
      </c>
      <c r="G104" s="41" t="s">
        <v>22</v>
      </c>
      <c r="H104" s="14" t="s">
        <v>23</v>
      </c>
      <c r="I104" s="14"/>
      <c r="J104" s="20">
        <f t="shared" ref="J104:N106" si="76">J105</f>
        <v>2246611</v>
      </c>
      <c r="K104" s="42">
        <f t="shared" si="76"/>
        <v>2246611</v>
      </c>
      <c r="L104" s="42">
        <f t="shared" si="76"/>
        <v>0</v>
      </c>
      <c r="M104" s="42">
        <f t="shared" si="76"/>
        <v>0</v>
      </c>
      <c r="N104" s="42">
        <f t="shared" si="76"/>
        <v>0</v>
      </c>
      <c r="O104" s="15"/>
      <c r="P104" s="21">
        <f t="shared" ref="P104:P106" si="77">P105</f>
        <v>1858461</v>
      </c>
    </row>
    <row r="105" spans="1:16" s="22" customFormat="1" ht="63">
      <c r="A105" s="40" t="s">
        <v>109</v>
      </c>
      <c r="B105" s="11">
        <v>601</v>
      </c>
      <c r="C105" s="11" t="s">
        <v>16</v>
      </c>
      <c r="D105" s="13" t="s">
        <v>67</v>
      </c>
      <c r="E105" s="13" t="s">
        <v>97</v>
      </c>
      <c r="F105" s="41" t="s">
        <v>34</v>
      </c>
      <c r="G105" s="41" t="s">
        <v>38</v>
      </c>
      <c r="H105" s="14" t="s">
        <v>23</v>
      </c>
      <c r="I105" s="14"/>
      <c r="J105" s="20">
        <f t="shared" si="76"/>
        <v>2246611</v>
      </c>
      <c r="K105" s="42">
        <f t="shared" si="76"/>
        <v>2246611</v>
      </c>
      <c r="L105" s="42">
        <f t="shared" si="76"/>
        <v>0</v>
      </c>
      <c r="M105" s="42">
        <f t="shared" si="76"/>
        <v>0</v>
      </c>
      <c r="N105" s="42">
        <f t="shared" si="76"/>
        <v>0</v>
      </c>
      <c r="O105" s="15"/>
      <c r="P105" s="21">
        <f t="shared" si="77"/>
        <v>1858461</v>
      </c>
    </row>
    <row r="106" spans="1:16" s="22" customFormat="1" ht="63">
      <c r="A106" s="40" t="s">
        <v>110</v>
      </c>
      <c r="B106" s="11">
        <v>601</v>
      </c>
      <c r="C106" s="11" t="s">
        <v>16</v>
      </c>
      <c r="D106" s="13" t="s">
        <v>67</v>
      </c>
      <c r="E106" s="13" t="s">
        <v>97</v>
      </c>
      <c r="F106" s="41" t="s">
        <v>34</v>
      </c>
      <c r="G106" s="41" t="s">
        <v>38</v>
      </c>
      <c r="H106" s="14" t="s">
        <v>111</v>
      </c>
      <c r="I106" s="14"/>
      <c r="J106" s="20">
        <f t="shared" si="76"/>
        <v>2246611</v>
      </c>
      <c r="K106" s="42">
        <f>K107</f>
        <v>2246611</v>
      </c>
      <c r="L106" s="42">
        <f>L107</f>
        <v>0</v>
      </c>
      <c r="M106" s="42">
        <f>M107</f>
        <v>0</v>
      </c>
      <c r="N106" s="42">
        <f>N107</f>
        <v>0</v>
      </c>
      <c r="O106" s="15"/>
      <c r="P106" s="21">
        <f t="shared" si="77"/>
        <v>1858461</v>
      </c>
    </row>
    <row r="107" spans="1:16" s="22" customFormat="1" ht="31.5">
      <c r="A107" s="40" t="s">
        <v>45</v>
      </c>
      <c r="B107" s="11">
        <v>601</v>
      </c>
      <c r="C107" s="11" t="s">
        <v>16</v>
      </c>
      <c r="D107" s="13" t="s">
        <v>67</v>
      </c>
      <c r="E107" s="13" t="s">
        <v>97</v>
      </c>
      <c r="F107" s="41" t="s">
        <v>34</v>
      </c>
      <c r="G107" s="41" t="s">
        <v>38</v>
      </c>
      <c r="H107" s="14" t="s">
        <v>111</v>
      </c>
      <c r="I107" s="14" t="s">
        <v>46</v>
      </c>
      <c r="J107" s="23">
        <f>800000+1446611</f>
        <v>2246611</v>
      </c>
      <c r="K107" s="42">
        <f>J107</f>
        <v>2246611</v>
      </c>
      <c r="L107" s="42"/>
      <c r="M107" s="42"/>
      <c r="N107" s="42">
        <v>0</v>
      </c>
      <c r="O107" s="15"/>
      <c r="P107" s="24">
        <f>410190+1448271</f>
        <v>1858461</v>
      </c>
    </row>
    <row r="108" spans="1:16" s="22" customFormat="1" ht="47.25">
      <c r="A108" s="40" t="s">
        <v>112</v>
      </c>
      <c r="B108" s="11">
        <v>601</v>
      </c>
      <c r="C108" s="11" t="s">
        <v>16</v>
      </c>
      <c r="D108" s="13" t="s">
        <v>67</v>
      </c>
      <c r="E108" s="13" t="s">
        <v>97</v>
      </c>
      <c r="F108" s="41" t="s">
        <v>113</v>
      </c>
      <c r="G108" s="41" t="s">
        <v>22</v>
      </c>
      <c r="H108" s="14" t="s">
        <v>23</v>
      </c>
      <c r="I108" s="14"/>
      <c r="J108" s="20">
        <f t="shared" ref="J108:N110" si="78">J109</f>
        <v>15000</v>
      </c>
      <c r="K108" s="42">
        <f t="shared" si="78"/>
        <v>15000</v>
      </c>
      <c r="L108" s="42">
        <f t="shared" si="78"/>
        <v>0</v>
      </c>
      <c r="M108" s="42">
        <f t="shared" si="78"/>
        <v>0</v>
      </c>
      <c r="N108" s="42">
        <f t="shared" si="78"/>
        <v>0</v>
      </c>
      <c r="O108" s="15"/>
      <c r="P108" s="21">
        <f t="shared" ref="P108:P110" si="79">P109</f>
        <v>15000</v>
      </c>
    </row>
    <row r="109" spans="1:16" s="22" customFormat="1" ht="47.25">
      <c r="A109" s="40" t="s">
        <v>114</v>
      </c>
      <c r="B109" s="11">
        <v>601</v>
      </c>
      <c r="C109" s="11" t="s">
        <v>16</v>
      </c>
      <c r="D109" s="13" t="s">
        <v>67</v>
      </c>
      <c r="E109" s="13" t="s">
        <v>97</v>
      </c>
      <c r="F109" s="41" t="s">
        <v>113</v>
      </c>
      <c r="G109" s="41" t="s">
        <v>16</v>
      </c>
      <c r="H109" s="14" t="s">
        <v>23</v>
      </c>
      <c r="I109" s="14"/>
      <c r="J109" s="20">
        <f t="shared" si="78"/>
        <v>15000</v>
      </c>
      <c r="K109" s="42">
        <f t="shared" si="78"/>
        <v>15000</v>
      </c>
      <c r="L109" s="42">
        <f t="shared" si="78"/>
        <v>0</v>
      </c>
      <c r="M109" s="42">
        <f t="shared" si="78"/>
        <v>0</v>
      </c>
      <c r="N109" s="42">
        <f t="shared" si="78"/>
        <v>0</v>
      </c>
      <c r="O109" s="15"/>
      <c r="P109" s="21">
        <f t="shared" si="79"/>
        <v>15000</v>
      </c>
    </row>
    <row r="110" spans="1:16" s="22" customFormat="1" ht="31.5">
      <c r="A110" s="40" t="s">
        <v>91</v>
      </c>
      <c r="B110" s="11">
        <v>601</v>
      </c>
      <c r="C110" s="11" t="s">
        <v>16</v>
      </c>
      <c r="D110" s="13" t="s">
        <v>67</v>
      </c>
      <c r="E110" s="13" t="s">
        <v>97</v>
      </c>
      <c r="F110" s="41" t="s">
        <v>113</v>
      </c>
      <c r="G110" s="41" t="s">
        <v>16</v>
      </c>
      <c r="H110" s="14" t="s">
        <v>92</v>
      </c>
      <c r="I110" s="14"/>
      <c r="J110" s="20">
        <f t="shared" si="78"/>
        <v>15000</v>
      </c>
      <c r="K110" s="42">
        <f>K111</f>
        <v>15000</v>
      </c>
      <c r="L110" s="42">
        <f>L111</f>
        <v>0</v>
      </c>
      <c r="M110" s="42">
        <f>M111</f>
        <v>0</v>
      </c>
      <c r="N110" s="42">
        <f>N111</f>
        <v>0</v>
      </c>
      <c r="O110" s="15"/>
      <c r="P110" s="21">
        <f t="shared" si="79"/>
        <v>15000</v>
      </c>
    </row>
    <row r="111" spans="1:16" s="22" customFormat="1" ht="31.5">
      <c r="A111" s="40" t="s">
        <v>45</v>
      </c>
      <c r="B111" s="11">
        <v>601</v>
      </c>
      <c r="C111" s="11" t="s">
        <v>16</v>
      </c>
      <c r="D111" s="13" t="s">
        <v>67</v>
      </c>
      <c r="E111" s="13" t="s">
        <v>97</v>
      </c>
      <c r="F111" s="41" t="s">
        <v>113</v>
      </c>
      <c r="G111" s="41" t="s">
        <v>16</v>
      </c>
      <c r="H111" s="14" t="s">
        <v>92</v>
      </c>
      <c r="I111" s="14" t="s">
        <v>46</v>
      </c>
      <c r="J111" s="20">
        <v>15000</v>
      </c>
      <c r="K111" s="42">
        <f>J111</f>
        <v>15000</v>
      </c>
      <c r="L111" s="42"/>
      <c r="M111" s="42"/>
      <c r="N111" s="42"/>
      <c r="O111" s="15"/>
      <c r="P111" s="21">
        <v>15000</v>
      </c>
    </row>
    <row r="112" spans="1:16" s="22" customFormat="1" ht="47.25">
      <c r="A112" s="40" t="s">
        <v>39</v>
      </c>
      <c r="B112" s="11">
        <v>601</v>
      </c>
      <c r="C112" s="11" t="s">
        <v>16</v>
      </c>
      <c r="D112" s="13" t="s">
        <v>67</v>
      </c>
      <c r="E112" s="13" t="s">
        <v>40</v>
      </c>
      <c r="F112" s="41" t="s">
        <v>21</v>
      </c>
      <c r="G112" s="41" t="s">
        <v>22</v>
      </c>
      <c r="H112" s="14" t="s">
        <v>23</v>
      </c>
      <c r="I112" s="14"/>
      <c r="J112" s="20">
        <f t="shared" ref="J112:N112" si="80">J113</f>
        <v>48926028</v>
      </c>
      <c r="K112" s="42">
        <f t="shared" si="80"/>
        <v>47820828</v>
      </c>
      <c r="L112" s="42">
        <f t="shared" si="80"/>
        <v>1102200</v>
      </c>
      <c r="M112" s="42">
        <f t="shared" si="80"/>
        <v>0</v>
      </c>
      <c r="N112" s="42">
        <f t="shared" si="80"/>
        <v>3000</v>
      </c>
      <c r="O112" s="15"/>
      <c r="P112" s="21">
        <f t="shared" ref="P112" si="81">P113</f>
        <v>48510614</v>
      </c>
    </row>
    <row r="113" spans="1:16" s="22" customFormat="1" ht="47.25">
      <c r="A113" s="40" t="s">
        <v>44</v>
      </c>
      <c r="B113" s="11">
        <v>601</v>
      </c>
      <c r="C113" s="11" t="s">
        <v>16</v>
      </c>
      <c r="D113" s="13" t="s">
        <v>67</v>
      </c>
      <c r="E113" s="13" t="s">
        <v>40</v>
      </c>
      <c r="F113" s="41" t="s">
        <v>25</v>
      </c>
      <c r="G113" s="41" t="s">
        <v>22</v>
      </c>
      <c r="H113" s="14" t="s">
        <v>23</v>
      </c>
      <c r="I113" s="14"/>
      <c r="J113" s="21">
        <f t="shared" ref="J113:N113" si="82">SUM(J120,J122,J124,J126,J114,J116)</f>
        <v>48926028</v>
      </c>
      <c r="K113" s="21">
        <f t="shared" si="82"/>
        <v>47820828</v>
      </c>
      <c r="L113" s="21">
        <f t="shared" si="82"/>
        <v>1102200</v>
      </c>
      <c r="M113" s="21">
        <f t="shared" si="82"/>
        <v>0</v>
      </c>
      <c r="N113" s="21">
        <f t="shared" si="82"/>
        <v>3000</v>
      </c>
      <c r="O113" s="15"/>
      <c r="P113" s="21">
        <f t="shared" ref="P113" si="83">SUM(P120,P122,P124,P126,P114,P116)</f>
        <v>48510614</v>
      </c>
    </row>
    <row r="114" spans="1:16" s="22" customFormat="1" ht="63">
      <c r="A114" s="40" t="s">
        <v>115</v>
      </c>
      <c r="B114" s="11">
        <v>601</v>
      </c>
      <c r="C114" s="11" t="s">
        <v>16</v>
      </c>
      <c r="D114" s="13" t="s">
        <v>67</v>
      </c>
      <c r="E114" s="13" t="s">
        <v>40</v>
      </c>
      <c r="F114" s="41" t="s">
        <v>25</v>
      </c>
      <c r="G114" s="41" t="s">
        <v>22</v>
      </c>
      <c r="H114" s="14" t="s">
        <v>116</v>
      </c>
      <c r="I114" s="14"/>
      <c r="J114" s="20">
        <f t="shared" ref="J114:N114" si="84">SUM(J115:J115)</f>
        <v>22754058</v>
      </c>
      <c r="K114" s="42">
        <f t="shared" si="84"/>
        <v>22754058</v>
      </c>
      <c r="L114" s="42">
        <f t="shared" si="84"/>
        <v>0</v>
      </c>
      <c r="M114" s="42">
        <f t="shared" si="84"/>
        <v>0</v>
      </c>
      <c r="N114" s="42">
        <f t="shared" si="84"/>
        <v>0</v>
      </c>
      <c r="O114" s="15"/>
      <c r="P114" s="21">
        <f t="shared" ref="P114" si="85">SUM(P115:P115)</f>
        <v>23100967</v>
      </c>
    </row>
    <row r="115" spans="1:16" s="22" customFormat="1" ht="47.25">
      <c r="A115" s="40" t="s">
        <v>107</v>
      </c>
      <c r="B115" s="11">
        <v>601</v>
      </c>
      <c r="C115" s="11" t="s">
        <v>16</v>
      </c>
      <c r="D115" s="13" t="s">
        <v>67</v>
      </c>
      <c r="E115" s="13" t="s">
        <v>40</v>
      </c>
      <c r="F115" s="41" t="s">
        <v>25</v>
      </c>
      <c r="G115" s="41" t="s">
        <v>22</v>
      </c>
      <c r="H115" s="14" t="s">
        <v>116</v>
      </c>
      <c r="I115" s="14" t="s">
        <v>14</v>
      </c>
      <c r="J115" s="20">
        <v>22754058</v>
      </c>
      <c r="K115" s="42">
        <f>J115</f>
        <v>22754058</v>
      </c>
      <c r="L115" s="42"/>
      <c r="M115" s="42"/>
      <c r="N115" s="42"/>
      <c r="O115" s="15"/>
      <c r="P115" s="21">
        <v>23100967</v>
      </c>
    </row>
    <row r="116" spans="1:16" s="22" customFormat="1" ht="63">
      <c r="A116" s="40" t="s">
        <v>117</v>
      </c>
      <c r="B116" s="11" t="s">
        <v>36</v>
      </c>
      <c r="C116" s="11" t="s">
        <v>16</v>
      </c>
      <c r="D116" s="13" t="s">
        <v>67</v>
      </c>
      <c r="E116" s="13" t="s">
        <v>40</v>
      </c>
      <c r="F116" s="41" t="s">
        <v>25</v>
      </c>
      <c r="G116" s="41" t="s">
        <v>22</v>
      </c>
      <c r="H116" s="14" t="s">
        <v>118</v>
      </c>
      <c r="I116" s="14"/>
      <c r="J116" s="20">
        <f>SUM(J117:J119)</f>
        <v>24405369</v>
      </c>
      <c r="K116" s="20">
        <f t="shared" ref="K116:N116" si="86">SUM(K117:K119)</f>
        <v>24405369</v>
      </c>
      <c r="L116" s="20">
        <f t="shared" si="86"/>
        <v>0</v>
      </c>
      <c r="M116" s="20">
        <f t="shared" si="86"/>
        <v>0</v>
      </c>
      <c r="N116" s="20">
        <f t="shared" si="86"/>
        <v>0</v>
      </c>
      <c r="O116" s="25"/>
      <c r="P116" s="21">
        <f>SUM(P117:P119)</f>
        <v>24270467</v>
      </c>
    </row>
    <row r="117" spans="1:16" s="22" customFormat="1" ht="94.5">
      <c r="A117" s="40" t="s">
        <v>28</v>
      </c>
      <c r="B117" s="11" t="s">
        <v>36</v>
      </c>
      <c r="C117" s="11" t="s">
        <v>16</v>
      </c>
      <c r="D117" s="13" t="s">
        <v>67</v>
      </c>
      <c r="E117" s="13" t="s">
        <v>40</v>
      </c>
      <c r="F117" s="41" t="s">
        <v>25</v>
      </c>
      <c r="G117" s="41" t="s">
        <v>22</v>
      </c>
      <c r="H117" s="14" t="s">
        <v>118</v>
      </c>
      <c r="I117" s="14" t="s">
        <v>29</v>
      </c>
      <c r="J117" s="20">
        <v>16750334</v>
      </c>
      <c r="K117" s="42">
        <f>J117</f>
        <v>16750334</v>
      </c>
      <c r="L117" s="42"/>
      <c r="M117" s="42"/>
      <c r="N117" s="42"/>
      <c r="O117" s="25"/>
      <c r="P117" s="21">
        <v>17084899</v>
      </c>
    </row>
    <row r="118" spans="1:16" s="22" customFormat="1" ht="31.5">
      <c r="A118" s="40" t="s">
        <v>45</v>
      </c>
      <c r="B118" s="11" t="s">
        <v>36</v>
      </c>
      <c r="C118" s="11" t="s">
        <v>16</v>
      </c>
      <c r="D118" s="13" t="s">
        <v>67</v>
      </c>
      <c r="E118" s="13" t="s">
        <v>40</v>
      </c>
      <c r="F118" s="41" t="s">
        <v>25</v>
      </c>
      <c r="G118" s="41" t="s">
        <v>22</v>
      </c>
      <c r="H118" s="14" t="s">
        <v>118</v>
      </c>
      <c r="I118" s="14" t="s">
        <v>46</v>
      </c>
      <c r="J118" s="20">
        <v>7553696</v>
      </c>
      <c r="K118" s="42">
        <f>J118</f>
        <v>7553696</v>
      </c>
      <c r="L118" s="42"/>
      <c r="M118" s="42"/>
      <c r="N118" s="42"/>
      <c r="O118" s="25"/>
      <c r="P118" s="21">
        <v>7084229</v>
      </c>
    </row>
    <row r="119" spans="1:16" s="22" customFormat="1" ht="15.75">
      <c r="A119" s="40" t="s">
        <v>47</v>
      </c>
      <c r="B119" s="11" t="s">
        <v>36</v>
      </c>
      <c r="C119" s="11" t="s">
        <v>16</v>
      </c>
      <c r="D119" s="13" t="s">
        <v>67</v>
      </c>
      <c r="E119" s="13" t="s">
        <v>40</v>
      </c>
      <c r="F119" s="41" t="s">
        <v>25</v>
      </c>
      <c r="G119" s="41" t="s">
        <v>22</v>
      </c>
      <c r="H119" s="14" t="s">
        <v>118</v>
      </c>
      <c r="I119" s="14" t="s">
        <v>48</v>
      </c>
      <c r="J119" s="20">
        <v>101339</v>
      </c>
      <c r="K119" s="42">
        <f>J119</f>
        <v>101339</v>
      </c>
      <c r="L119" s="42"/>
      <c r="M119" s="42"/>
      <c r="N119" s="42"/>
      <c r="O119" s="25"/>
      <c r="P119" s="21">
        <v>101339</v>
      </c>
    </row>
    <row r="120" spans="1:16" s="22" customFormat="1" ht="31.5">
      <c r="A120" s="40" t="s">
        <v>119</v>
      </c>
      <c r="B120" s="11">
        <v>601</v>
      </c>
      <c r="C120" s="11" t="s">
        <v>16</v>
      </c>
      <c r="D120" s="13" t="s">
        <v>67</v>
      </c>
      <c r="E120" s="13" t="s">
        <v>40</v>
      </c>
      <c r="F120" s="41" t="s">
        <v>25</v>
      </c>
      <c r="G120" s="41" t="s">
        <v>22</v>
      </c>
      <c r="H120" s="14" t="s">
        <v>120</v>
      </c>
      <c r="I120" s="14"/>
      <c r="J120" s="20">
        <f>J121</f>
        <v>200000</v>
      </c>
      <c r="K120" s="20">
        <f t="shared" ref="K120:N120" si="87">K121</f>
        <v>200000</v>
      </c>
      <c r="L120" s="20">
        <f t="shared" si="87"/>
        <v>0</v>
      </c>
      <c r="M120" s="20">
        <f t="shared" si="87"/>
        <v>0</v>
      </c>
      <c r="N120" s="20">
        <f t="shared" si="87"/>
        <v>0</v>
      </c>
      <c r="O120" s="15"/>
      <c r="P120" s="20">
        <f>P121</f>
        <v>0</v>
      </c>
    </row>
    <row r="121" spans="1:16" s="22" customFormat="1" ht="15.75">
      <c r="A121" s="40" t="s">
        <v>47</v>
      </c>
      <c r="B121" s="11">
        <v>601</v>
      </c>
      <c r="C121" s="11" t="s">
        <v>16</v>
      </c>
      <c r="D121" s="13" t="s">
        <v>67</v>
      </c>
      <c r="E121" s="13" t="s">
        <v>40</v>
      </c>
      <c r="F121" s="41" t="s">
        <v>25</v>
      </c>
      <c r="G121" s="41" t="s">
        <v>22</v>
      </c>
      <c r="H121" s="14" t="s">
        <v>120</v>
      </c>
      <c r="I121" s="14" t="s">
        <v>48</v>
      </c>
      <c r="J121" s="20">
        <v>200000</v>
      </c>
      <c r="K121" s="42">
        <f>J121</f>
        <v>200000</v>
      </c>
      <c r="L121" s="42"/>
      <c r="M121" s="42"/>
      <c r="N121" s="42"/>
      <c r="O121" s="15"/>
      <c r="P121" s="21">
        <v>0</v>
      </c>
    </row>
    <row r="122" spans="1:16" s="22" customFormat="1" ht="31.5">
      <c r="A122" s="40" t="s">
        <v>121</v>
      </c>
      <c r="B122" s="11">
        <v>601</v>
      </c>
      <c r="C122" s="11" t="s">
        <v>16</v>
      </c>
      <c r="D122" s="13" t="s">
        <v>67</v>
      </c>
      <c r="E122" s="13" t="s">
        <v>40</v>
      </c>
      <c r="F122" s="41" t="s">
        <v>25</v>
      </c>
      <c r="G122" s="41" t="s">
        <v>22</v>
      </c>
      <c r="H122" s="14" t="s">
        <v>122</v>
      </c>
      <c r="I122" s="14"/>
      <c r="J122" s="20">
        <f>J123</f>
        <v>461401</v>
      </c>
      <c r="K122" s="20">
        <f t="shared" ref="K122:N122" si="88">K123</f>
        <v>461401</v>
      </c>
      <c r="L122" s="20">
        <f t="shared" si="88"/>
        <v>0</v>
      </c>
      <c r="M122" s="20">
        <f t="shared" si="88"/>
        <v>0</v>
      </c>
      <c r="N122" s="20">
        <f t="shared" si="88"/>
        <v>0</v>
      </c>
      <c r="O122" s="15"/>
      <c r="P122" s="20">
        <f>P123</f>
        <v>0</v>
      </c>
    </row>
    <row r="123" spans="1:16" s="22" customFormat="1" ht="31.5">
      <c r="A123" s="40" t="s">
        <v>45</v>
      </c>
      <c r="B123" s="11">
        <v>601</v>
      </c>
      <c r="C123" s="11" t="s">
        <v>16</v>
      </c>
      <c r="D123" s="13" t="s">
        <v>67</v>
      </c>
      <c r="E123" s="13" t="s">
        <v>40</v>
      </c>
      <c r="F123" s="41" t="s">
        <v>25</v>
      </c>
      <c r="G123" s="41" t="s">
        <v>22</v>
      </c>
      <c r="H123" s="14" t="s">
        <v>122</v>
      </c>
      <c r="I123" s="14" t="s">
        <v>46</v>
      </c>
      <c r="J123" s="20">
        <f>461401</f>
        <v>461401</v>
      </c>
      <c r="K123" s="42">
        <f>J123</f>
        <v>461401</v>
      </c>
      <c r="L123" s="42"/>
      <c r="M123" s="42"/>
      <c r="N123" s="42"/>
      <c r="O123" s="15"/>
      <c r="P123" s="21">
        <v>0</v>
      </c>
    </row>
    <row r="124" spans="1:16" s="22" customFormat="1" ht="47.25">
      <c r="A124" s="40" t="s">
        <v>123</v>
      </c>
      <c r="B124" s="11">
        <v>601</v>
      </c>
      <c r="C124" s="11" t="s">
        <v>16</v>
      </c>
      <c r="D124" s="13" t="s">
        <v>67</v>
      </c>
      <c r="E124" s="13" t="s">
        <v>40</v>
      </c>
      <c r="F124" s="41" t="s">
        <v>25</v>
      </c>
      <c r="G124" s="41" t="s">
        <v>22</v>
      </c>
      <c r="H124" s="14" t="s">
        <v>124</v>
      </c>
      <c r="I124" s="14"/>
      <c r="J124" s="20">
        <f t="shared" ref="J124:N124" si="89">SUM(J125:J125)</f>
        <v>1102200</v>
      </c>
      <c r="K124" s="42">
        <f t="shared" si="89"/>
        <v>0</v>
      </c>
      <c r="L124" s="42">
        <f t="shared" si="89"/>
        <v>1102200</v>
      </c>
      <c r="M124" s="42">
        <f t="shared" si="89"/>
        <v>0</v>
      </c>
      <c r="N124" s="42">
        <f t="shared" si="89"/>
        <v>0</v>
      </c>
      <c r="O124" s="15"/>
      <c r="P124" s="21">
        <f t="shared" ref="P124" si="90">SUM(P125:P125)</f>
        <v>1136180</v>
      </c>
    </row>
    <row r="125" spans="1:16" s="22" customFormat="1" ht="94.5">
      <c r="A125" s="40" t="s">
        <v>28</v>
      </c>
      <c r="B125" s="11">
        <v>601</v>
      </c>
      <c r="C125" s="11" t="s">
        <v>16</v>
      </c>
      <c r="D125" s="13" t="s">
        <v>67</v>
      </c>
      <c r="E125" s="13" t="s">
        <v>40</v>
      </c>
      <c r="F125" s="41" t="s">
        <v>25</v>
      </c>
      <c r="G125" s="41" t="s">
        <v>22</v>
      </c>
      <c r="H125" s="14" t="s">
        <v>124</v>
      </c>
      <c r="I125" s="14" t="s">
        <v>29</v>
      </c>
      <c r="J125" s="20">
        <v>1102200</v>
      </c>
      <c r="K125" s="42"/>
      <c r="L125" s="42">
        <f>J125</f>
        <v>1102200</v>
      </c>
      <c r="M125" s="42"/>
      <c r="N125" s="42"/>
      <c r="O125" s="15"/>
      <c r="P125" s="21">
        <v>1136180</v>
      </c>
    </row>
    <row r="126" spans="1:16" s="22" customFormat="1" ht="47.25">
      <c r="A126" s="40" t="s">
        <v>125</v>
      </c>
      <c r="B126" s="11">
        <v>601</v>
      </c>
      <c r="C126" s="11" t="s">
        <v>16</v>
      </c>
      <c r="D126" s="13" t="s">
        <v>67</v>
      </c>
      <c r="E126" s="13" t="s">
        <v>40</v>
      </c>
      <c r="F126" s="41" t="s">
        <v>25</v>
      </c>
      <c r="G126" s="41" t="s">
        <v>22</v>
      </c>
      <c r="H126" s="14" t="s">
        <v>126</v>
      </c>
      <c r="I126" s="14"/>
      <c r="J126" s="20">
        <f t="shared" ref="J126:N126" si="91">J127</f>
        <v>3000</v>
      </c>
      <c r="K126" s="42">
        <f t="shared" si="91"/>
        <v>0</v>
      </c>
      <c r="L126" s="42">
        <f t="shared" si="91"/>
        <v>0</v>
      </c>
      <c r="M126" s="42">
        <f t="shared" si="91"/>
        <v>0</v>
      </c>
      <c r="N126" s="42">
        <f t="shared" si="91"/>
        <v>3000</v>
      </c>
      <c r="O126" s="15"/>
      <c r="P126" s="21">
        <f t="shared" ref="P126" si="92">P127</f>
        <v>3000</v>
      </c>
    </row>
    <row r="127" spans="1:16" s="22" customFormat="1" ht="31.5">
      <c r="A127" s="40" t="s">
        <v>45</v>
      </c>
      <c r="B127" s="11">
        <v>601</v>
      </c>
      <c r="C127" s="11" t="s">
        <v>16</v>
      </c>
      <c r="D127" s="13" t="s">
        <v>67</v>
      </c>
      <c r="E127" s="13" t="s">
        <v>40</v>
      </c>
      <c r="F127" s="41" t="s">
        <v>25</v>
      </c>
      <c r="G127" s="41" t="s">
        <v>22</v>
      </c>
      <c r="H127" s="14" t="s">
        <v>126</v>
      </c>
      <c r="I127" s="14" t="s">
        <v>46</v>
      </c>
      <c r="J127" s="20">
        <v>3000</v>
      </c>
      <c r="K127" s="42"/>
      <c r="L127" s="42"/>
      <c r="M127" s="42"/>
      <c r="N127" s="42">
        <f>J127</f>
        <v>3000</v>
      </c>
      <c r="O127" s="15"/>
      <c r="P127" s="21">
        <v>3000</v>
      </c>
    </row>
    <row r="128" spans="1:16" s="22" customFormat="1" ht="15.75">
      <c r="A128" s="40" t="s">
        <v>127</v>
      </c>
      <c r="B128" s="11">
        <v>601</v>
      </c>
      <c r="C128" s="11" t="s">
        <v>38</v>
      </c>
      <c r="D128" s="13"/>
      <c r="E128" s="13"/>
      <c r="F128" s="41"/>
      <c r="G128" s="41"/>
      <c r="H128" s="14"/>
      <c r="I128" s="14"/>
      <c r="J128" s="20">
        <f t="shared" ref="J128:N131" si="93">J129</f>
        <v>2073250</v>
      </c>
      <c r="K128" s="42">
        <f t="shared" si="93"/>
        <v>0</v>
      </c>
      <c r="L128" s="42">
        <f t="shared" si="93"/>
        <v>0</v>
      </c>
      <c r="M128" s="42">
        <f t="shared" si="93"/>
        <v>0</v>
      </c>
      <c r="N128" s="42">
        <f t="shared" si="93"/>
        <v>2073250</v>
      </c>
      <c r="O128" s="15"/>
      <c r="P128" s="21">
        <f t="shared" ref="P128:P131" si="94">P129</f>
        <v>2215980</v>
      </c>
    </row>
    <row r="129" spans="1:16" s="22" customFormat="1" ht="15.75">
      <c r="A129" s="40" t="s">
        <v>128</v>
      </c>
      <c r="B129" s="11">
        <v>601</v>
      </c>
      <c r="C129" s="11" t="s">
        <v>38</v>
      </c>
      <c r="D129" s="13" t="s">
        <v>18</v>
      </c>
      <c r="E129" s="13"/>
      <c r="F129" s="41"/>
      <c r="G129" s="41"/>
      <c r="H129" s="14"/>
      <c r="I129" s="14"/>
      <c r="J129" s="20">
        <f t="shared" si="93"/>
        <v>2073250</v>
      </c>
      <c r="K129" s="42">
        <f t="shared" si="93"/>
        <v>0</v>
      </c>
      <c r="L129" s="42">
        <f t="shared" si="93"/>
        <v>0</v>
      </c>
      <c r="M129" s="42">
        <f t="shared" si="93"/>
        <v>0</v>
      </c>
      <c r="N129" s="42">
        <f t="shared" si="93"/>
        <v>2073250</v>
      </c>
      <c r="O129" s="15"/>
      <c r="P129" s="21">
        <f t="shared" si="94"/>
        <v>2215980</v>
      </c>
    </row>
    <row r="130" spans="1:16" s="22" customFormat="1" ht="47.25">
      <c r="A130" s="40" t="s">
        <v>39</v>
      </c>
      <c r="B130" s="11">
        <v>601</v>
      </c>
      <c r="C130" s="11" t="s">
        <v>38</v>
      </c>
      <c r="D130" s="13" t="s">
        <v>18</v>
      </c>
      <c r="E130" s="13" t="s">
        <v>40</v>
      </c>
      <c r="F130" s="41" t="s">
        <v>21</v>
      </c>
      <c r="G130" s="41" t="s">
        <v>22</v>
      </c>
      <c r="H130" s="14" t="s">
        <v>23</v>
      </c>
      <c r="I130" s="14"/>
      <c r="J130" s="20">
        <f t="shared" si="93"/>
        <v>2073250</v>
      </c>
      <c r="K130" s="42">
        <f t="shared" si="93"/>
        <v>0</v>
      </c>
      <c r="L130" s="42">
        <f t="shared" si="93"/>
        <v>0</v>
      </c>
      <c r="M130" s="42">
        <f t="shared" si="93"/>
        <v>0</v>
      </c>
      <c r="N130" s="42">
        <f t="shared" si="93"/>
        <v>2073250</v>
      </c>
      <c r="O130" s="15"/>
      <c r="P130" s="21">
        <f t="shared" si="94"/>
        <v>2215980</v>
      </c>
    </row>
    <row r="131" spans="1:16" s="22" customFormat="1" ht="47.25">
      <c r="A131" s="40" t="s">
        <v>44</v>
      </c>
      <c r="B131" s="11">
        <v>601</v>
      </c>
      <c r="C131" s="11" t="s">
        <v>38</v>
      </c>
      <c r="D131" s="13" t="s">
        <v>18</v>
      </c>
      <c r="E131" s="13" t="s">
        <v>40</v>
      </c>
      <c r="F131" s="41" t="s">
        <v>25</v>
      </c>
      <c r="G131" s="41" t="s">
        <v>22</v>
      </c>
      <c r="H131" s="14" t="s">
        <v>23</v>
      </c>
      <c r="I131" s="14"/>
      <c r="J131" s="20">
        <f t="shared" si="93"/>
        <v>2073250</v>
      </c>
      <c r="K131" s="42">
        <f t="shared" si="93"/>
        <v>0</v>
      </c>
      <c r="L131" s="42">
        <f t="shared" si="93"/>
        <v>0</v>
      </c>
      <c r="M131" s="42">
        <f t="shared" si="93"/>
        <v>0</v>
      </c>
      <c r="N131" s="42">
        <f t="shared" si="93"/>
        <v>2073250</v>
      </c>
      <c r="O131" s="15"/>
      <c r="P131" s="21">
        <f t="shared" si="94"/>
        <v>2215980</v>
      </c>
    </row>
    <row r="132" spans="1:16" s="22" customFormat="1" ht="47.25">
      <c r="A132" s="40" t="s">
        <v>129</v>
      </c>
      <c r="B132" s="11">
        <v>601</v>
      </c>
      <c r="C132" s="11" t="s">
        <v>38</v>
      </c>
      <c r="D132" s="13" t="s">
        <v>18</v>
      </c>
      <c r="E132" s="13" t="s">
        <v>40</v>
      </c>
      <c r="F132" s="41" t="s">
        <v>25</v>
      </c>
      <c r="G132" s="41" t="s">
        <v>22</v>
      </c>
      <c r="H132" s="14" t="s">
        <v>130</v>
      </c>
      <c r="I132" s="14"/>
      <c r="J132" s="20">
        <f t="shared" ref="J132:N132" si="95">SUM(J133:J134)</f>
        <v>2073250</v>
      </c>
      <c r="K132" s="42">
        <f t="shared" si="95"/>
        <v>0</v>
      </c>
      <c r="L132" s="42">
        <f t="shared" si="95"/>
        <v>0</v>
      </c>
      <c r="M132" s="42">
        <f t="shared" si="95"/>
        <v>0</v>
      </c>
      <c r="N132" s="42">
        <f t="shared" si="95"/>
        <v>2073250</v>
      </c>
      <c r="O132" s="15"/>
      <c r="P132" s="21">
        <f t="shared" ref="P132" si="96">SUM(P133:P134)</f>
        <v>2215980</v>
      </c>
    </row>
    <row r="133" spans="1:16" s="22" customFormat="1" ht="94.5">
      <c r="A133" s="40" t="s">
        <v>28</v>
      </c>
      <c r="B133" s="11">
        <v>601</v>
      </c>
      <c r="C133" s="11" t="s">
        <v>38</v>
      </c>
      <c r="D133" s="13" t="s">
        <v>18</v>
      </c>
      <c r="E133" s="13" t="s">
        <v>40</v>
      </c>
      <c r="F133" s="41" t="s">
        <v>25</v>
      </c>
      <c r="G133" s="41" t="s">
        <v>22</v>
      </c>
      <c r="H133" s="14" t="s">
        <v>130</v>
      </c>
      <c r="I133" s="14" t="s">
        <v>29</v>
      </c>
      <c r="J133" s="20">
        <v>1841250</v>
      </c>
      <c r="K133" s="42"/>
      <c r="L133" s="42"/>
      <c r="M133" s="42"/>
      <c r="N133" s="42">
        <f>J133</f>
        <v>1841250</v>
      </c>
      <c r="O133" s="15"/>
      <c r="P133" s="21">
        <v>1983980</v>
      </c>
    </row>
    <row r="134" spans="1:16" s="22" customFormat="1" ht="31.5">
      <c r="A134" s="40" t="s">
        <v>45</v>
      </c>
      <c r="B134" s="11">
        <v>601</v>
      </c>
      <c r="C134" s="11" t="s">
        <v>38</v>
      </c>
      <c r="D134" s="13" t="s">
        <v>18</v>
      </c>
      <c r="E134" s="13" t="s">
        <v>40</v>
      </c>
      <c r="F134" s="41" t="s">
        <v>25</v>
      </c>
      <c r="G134" s="41" t="s">
        <v>22</v>
      </c>
      <c r="H134" s="14" t="s">
        <v>130</v>
      </c>
      <c r="I134" s="14" t="s">
        <v>46</v>
      </c>
      <c r="J134" s="20">
        <v>232000</v>
      </c>
      <c r="K134" s="42"/>
      <c r="L134" s="42"/>
      <c r="M134" s="42"/>
      <c r="N134" s="42">
        <f>J134</f>
        <v>232000</v>
      </c>
      <c r="O134" s="15"/>
      <c r="P134" s="21">
        <v>232000</v>
      </c>
    </row>
    <row r="135" spans="1:16" s="22" customFormat="1" ht="31.5">
      <c r="A135" s="40" t="s">
        <v>131</v>
      </c>
      <c r="B135" s="11">
        <v>601</v>
      </c>
      <c r="C135" s="11" t="s">
        <v>18</v>
      </c>
      <c r="D135" s="13"/>
      <c r="E135" s="13"/>
      <c r="F135" s="41"/>
      <c r="G135" s="41"/>
      <c r="H135" s="14"/>
      <c r="I135" s="14"/>
      <c r="J135" s="20">
        <f t="shared" ref="J135:N136" si="97">J136</f>
        <v>8028389</v>
      </c>
      <c r="K135" s="42">
        <f t="shared" si="97"/>
        <v>8028389</v>
      </c>
      <c r="L135" s="42">
        <f t="shared" si="97"/>
        <v>0</v>
      </c>
      <c r="M135" s="42">
        <f t="shared" si="97"/>
        <v>0</v>
      </c>
      <c r="N135" s="42">
        <f t="shared" si="97"/>
        <v>0</v>
      </c>
      <c r="O135" s="15"/>
      <c r="P135" s="21">
        <f t="shared" ref="P135:P136" si="98">P136</f>
        <v>8154001</v>
      </c>
    </row>
    <row r="136" spans="1:16" s="22" customFormat="1" ht="47.25">
      <c r="A136" s="40" t="s">
        <v>132</v>
      </c>
      <c r="B136" s="11">
        <v>601</v>
      </c>
      <c r="C136" s="11" t="s">
        <v>18</v>
      </c>
      <c r="D136" s="13" t="s">
        <v>74</v>
      </c>
      <c r="E136" s="13"/>
      <c r="F136" s="41"/>
      <c r="G136" s="41"/>
      <c r="H136" s="14"/>
      <c r="I136" s="14"/>
      <c r="J136" s="20">
        <f t="shared" si="97"/>
        <v>8028389</v>
      </c>
      <c r="K136" s="42">
        <f t="shared" si="97"/>
        <v>8028389</v>
      </c>
      <c r="L136" s="42">
        <f t="shared" si="97"/>
        <v>0</v>
      </c>
      <c r="M136" s="42">
        <f t="shared" si="97"/>
        <v>0</v>
      </c>
      <c r="N136" s="42">
        <f t="shared" si="97"/>
        <v>0</v>
      </c>
      <c r="O136" s="15"/>
      <c r="P136" s="21">
        <f t="shared" si="98"/>
        <v>8154001</v>
      </c>
    </row>
    <row r="137" spans="1:16" s="22" customFormat="1" ht="78.75">
      <c r="A137" s="40" t="s">
        <v>79</v>
      </c>
      <c r="B137" s="11">
        <v>601</v>
      </c>
      <c r="C137" s="11" t="s">
        <v>18</v>
      </c>
      <c r="D137" s="13" t="s">
        <v>74</v>
      </c>
      <c r="E137" s="13" t="s">
        <v>80</v>
      </c>
      <c r="F137" s="41" t="s">
        <v>21</v>
      </c>
      <c r="G137" s="41" t="s">
        <v>22</v>
      </c>
      <c r="H137" s="14" t="s">
        <v>23</v>
      </c>
      <c r="I137" s="14"/>
      <c r="J137" s="20">
        <f t="shared" ref="J137" si="99">SUM(J138)</f>
        <v>8028389</v>
      </c>
      <c r="K137" s="42">
        <f>SUM(K138)</f>
        <v>8028389</v>
      </c>
      <c r="L137" s="42">
        <f t="shared" ref="L137:N139" si="100">SUM(L138)</f>
        <v>0</v>
      </c>
      <c r="M137" s="42">
        <f t="shared" si="100"/>
        <v>0</v>
      </c>
      <c r="N137" s="42">
        <f t="shared" si="100"/>
        <v>0</v>
      </c>
      <c r="O137" s="15"/>
      <c r="P137" s="21">
        <f t="shared" ref="P137" si="101">SUM(P138)</f>
        <v>8154001</v>
      </c>
    </row>
    <row r="138" spans="1:16" s="22" customFormat="1" ht="31.5">
      <c r="A138" s="40" t="s">
        <v>133</v>
      </c>
      <c r="B138" s="11">
        <v>601</v>
      </c>
      <c r="C138" s="11" t="s">
        <v>18</v>
      </c>
      <c r="D138" s="13" t="s">
        <v>74</v>
      </c>
      <c r="E138" s="13" t="s">
        <v>80</v>
      </c>
      <c r="F138" s="41" t="s">
        <v>25</v>
      </c>
      <c r="G138" s="41" t="s">
        <v>22</v>
      </c>
      <c r="H138" s="14" t="s">
        <v>23</v>
      </c>
      <c r="I138" s="14"/>
      <c r="J138" s="20">
        <f>SUM(J139)</f>
        <v>8028389</v>
      </c>
      <c r="K138" s="20">
        <f t="shared" ref="K138" si="102">SUM(K139)</f>
        <v>8028389</v>
      </c>
      <c r="L138" s="20">
        <f t="shared" si="100"/>
        <v>0</v>
      </c>
      <c r="M138" s="20">
        <f t="shared" si="100"/>
        <v>0</v>
      </c>
      <c r="N138" s="20">
        <f t="shared" si="100"/>
        <v>0</v>
      </c>
      <c r="O138" s="15"/>
      <c r="P138" s="20">
        <f>SUM(P139)</f>
        <v>8154001</v>
      </c>
    </row>
    <row r="139" spans="1:16" s="22" customFormat="1" ht="141.75">
      <c r="A139" s="40" t="s">
        <v>134</v>
      </c>
      <c r="B139" s="11">
        <v>601</v>
      </c>
      <c r="C139" s="11" t="s">
        <v>18</v>
      </c>
      <c r="D139" s="13" t="s">
        <v>74</v>
      </c>
      <c r="E139" s="13" t="s">
        <v>80</v>
      </c>
      <c r="F139" s="41" t="s">
        <v>25</v>
      </c>
      <c r="G139" s="41" t="s">
        <v>38</v>
      </c>
      <c r="H139" s="14" t="s">
        <v>23</v>
      </c>
      <c r="I139" s="14"/>
      <c r="J139" s="20">
        <f t="shared" ref="J139" si="103">SUM(J140)</f>
        <v>8028389</v>
      </c>
      <c r="K139" s="42">
        <f>SUM(K140)</f>
        <v>8028389</v>
      </c>
      <c r="L139" s="42">
        <f t="shared" si="100"/>
        <v>0</v>
      </c>
      <c r="M139" s="42">
        <f t="shared" si="100"/>
        <v>0</v>
      </c>
      <c r="N139" s="42">
        <f t="shared" si="100"/>
        <v>0</v>
      </c>
      <c r="O139" s="15"/>
      <c r="P139" s="21">
        <f t="shared" ref="P139" si="104">SUM(P140)</f>
        <v>8154001</v>
      </c>
    </row>
    <row r="140" spans="1:16" s="22" customFormat="1" ht="47.25">
      <c r="A140" s="40" t="s">
        <v>135</v>
      </c>
      <c r="B140" s="11">
        <v>601</v>
      </c>
      <c r="C140" s="11" t="s">
        <v>18</v>
      </c>
      <c r="D140" s="13" t="s">
        <v>74</v>
      </c>
      <c r="E140" s="13" t="s">
        <v>80</v>
      </c>
      <c r="F140" s="41" t="s">
        <v>25</v>
      </c>
      <c r="G140" s="41" t="s">
        <v>38</v>
      </c>
      <c r="H140" s="14" t="s">
        <v>136</v>
      </c>
      <c r="I140" s="14"/>
      <c r="J140" s="20">
        <f t="shared" ref="J140:N140" si="105">SUM(J141:J143)</f>
        <v>8028389</v>
      </c>
      <c r="K140" s="42">
        <f t="shared" si="105"/>
        <v>8028389</v>
      </c>
      <c r="L140" s="42">
        <f t="shared" si="105"/>
        <v>0</v>
      </c>
      <c r="M140" s="42">
        <f t="shared" si="105"/>
        <v>0</v>
      </c>
      <c r="N140" s="42">
        <f t="shared" si="105"/>
        <v>0</v>
      </c>
      <c r="O140" s="15"/>
      <c r="P140" s="21">
        <f t="shared" ref="P140" si="106">SUM(P141:P143)</f>
        <v>8154001</v>
      </c>
    </row>
    <row r="141" spans="1:16" s="22" customFormat="1" ht="94.5">
      <c r="A141" s="40" t="s">
        <v>28</v>
      </c>
      <c r="B141" s="11">
        <v>601</v>
      </c>
      <c r="C141" s="11" t="s">
        <v>18</v>
      </c>
      <c r="D141" s="13" t="s">
        <v>74</v>
      </c>
      <c r="E141" s="13" t="s">
        <v>80</v>
      </c>
      <c r="F141" s="41" t="s">
        <v>25</v>
      </c>
      <c r="G141" s="41" t="s">
        <v>38</v>
      </c>
      <c r="H141" s="14" t="s">
        <v>136</v>
      </c>
      <c r="I141" s="14" t="s">
        <v>29</v>
      </c>
      <c r="J141" s="20">
        <v>7803162</v>
      </c>
      <c r="K141" s="42">
        <f>J141</f>
        <v>7803162</v>
      </c>
      <c r="L141" s="42"/>
      <c r="M141" s="42"/>
      <c r="N141" s="42"/>
      <c r="O141" s="15"/>
      <c r="P141" s="21">
        <v>7803162</v>
      </c>
    </row>
    <row r="142" spans="1:16" s="22" customFormat="1" ht="31.5">
      <c r="A142" s="40" t="s">
        <v>45</v>
      </c>
      <c r="B142" s="11">
        <v>601</v>
      </c>
      <c r="C142" s="11" t="s">
        <v>18</v>
      </c>
      <c r="D142" s="13" t="s">
        <v>74</v>
      </c>
      <c r="E142" s="13" t="s">
        <v>80</v>
      </c>
      <c r="F142" s="41" t="s">
        <v>25</v>
      </c>
      <c r="G142" s="41" t="s">
        <v>38</v>
      </c>
      <c r="H142" s="14" t="s">
        <v>136</v>
      </c>
      <c r="I142" s="14" t="s">
        <v>46</v>
      </c>
      <c r="J142" s="20">
        <v>190200</v>
      </c>
      <c r="K142" s="42">
        <f>J142</f>
        <v>190200</v>
      </c>
      <c r="L142" s="42"/>
      <c r="M142" s="42"/>
      <c r="N142" s="42"/>
      <c r="O142" s="15"/>
      <c r="P142" s="21">
        <v>315812</v>
      </c>
    </row>
    <row r="143" spans="1:16" s="22" customFormat="1" ht="15.75">
      <c r="A143" s="40" t="s">
        <v>47</v>
      </c>
      <c r="B143" s="11">
        <v>601</v>
      </c>
      <c r="C143" s="11" t="s">
        <v>18</v>
      </c>
      <c r="D143" s="13" t="s">
        <v>74</v>
      </c>
      <c r="E143" s="13" t="s">
        <v>80</v>
      </c>
      <c r="F143" s="41" t="s">
        <v>25</v>
      </c>
      <c r="G143" s="41" t="s">
        <v>38</v>
      </c>
      <c r="H143" s="14" t="s">
        <v>136</v>
      </c>
      <c r="I143" s="14" t="s">
        <v>48</v>
      </c>
      <c r="J143" s="20">
        <v>35027</v>
      </c>
      <c r="K143" s="42">
        <f>J143</f>
        <v>35027</v>
      </c>
      <c r="L143" s="42"/>
      <c r="M143" s="42"/>
      <c r="N143" s="42"/>
      <c r="O143" s="15"/>
      <c r="P143" s="21">
        <v>35027</v>
      </c>
    </row>
    <row r="144" spans="1:16" s="22" customFormat="1" ht="15.75">
      <c r="A144" s="40" t="s">
        <v>137</v>
      </c>
      <c r="B144" s="11">
        <v>601</v>
      </c>
      <c r="C144" s="11" t="s">
        <v>43</v>
      </c>
      <c r="D144" s="13"/>
      <c r="E144" s="13"/>
      <c r="F144" s="41"/>
      <c r="G144" s="41"/>
      <c r="H144" s="14"/>
      <c r="I144" s="14"/>
      <c r="J144" s="20">
        <f t="shared" ref="J144:N144" si="107">J145</f>
        <v>115000</v>
      </c>
      <c r="K144" s="42">
        <f t="shared" si="107"/>
        <v>115000</v>
      </c>
      <c r="L144" s="42">
        <f t="shared" si="107"/>
        <v>0</v>
      </c>
      <c r="M144" s="42">
        <f t="shared" si="107"/>
        <v>0</v>
      </c>
      <c r="N144" s="42">
        <f t="shared" si="107"/>
        <v>0</v>
      </c>
      <c r="O144" s="15"/>
      <c r="P144" s="21">
        <f t="shared" ref="P144" si="108">P145</f>
        <v>115000</v>
      </c>
    </row>
    <row r="145" spans="1:16" s="22" customFormat="1" ht="31.5">
      <c r="A145" s="40" t="s">
        <v>138</v>
      </c>
      <c r="B145" s="11">
        <v>601</v>
      </c>
      <c r="C145" s="11" t="s">
        <v>43</v>
      </c>
      <c r="D145" s="13" t="s">
        <v>139</v>
      </c>
      <c r="E145" s="13"/>
      <c r="F145" s="41"/>
      <c r="G145" s="41"/>
      <c r="H145" s="14"/>
      <c r="I145" s="14"/>
      <c r="J145" s="20">
        <f t="shared" ref="J145:N145" si="109">SUM(J146,J151)</f>
        <v>115000</v>
      </c>
      <c r="K145" s="20">
        <f t="shared" si="109"/>
        <v>115000</v>
      </c>
      <c r="L145" s="20">
        <f t="shared" si="109"/>
        <v>0</v>
      </c>
      <c r="M145" s="20">
        <f t="shared" si="109"/>
        <v>0</v>
      </c>
      <c r="N145" s="20">
        <f t="shared" si="109"/>
        <v>0</v>
      </c>
      <c r="O145" s="15"/>
      <c r="P145" s="21">
        <f t="shared" ref="P145" si="110">SUM(P146,P151)</f>
        <v>115000</v>
      </c>
    </row>
    <row r="146" spans="1:16" s="22" customFormat="1" ht="63">
      <c r="A146" s="40" t="s">
        <v>68</v>
      </c>
      <c r="B146" s="11">
        <v>601</v>
      </c>
      <c r="C146" s="11" t="s">
        <v>43</v>
      </c>
      <c r="D146" s="13" t="s">
        <v>139</v>
      </c>
      <c r="E146" s="13" t="s">
        <v>62</v>
      </c>
      <c r="F146" s="41" t="s">
        <v>21</v>
      </c>
      <c r="G146" s="41" t="s">
        <v>22</v>
      </c>
      <c r="H146" s="14" t="s">
        <v>23</v>
      </c>
      <c r="I146" s="14"/>
      <c r="J146" s="20">
        <f t="shared" ref="J146:N147" si="111">SUM(J147)</f>
        <v>15000</v>
      </c>
      <c r="K146" s="42">
        <f>SUM(K147)</f>
        <v>15000</v>
      </c>
      <c r="L146" s="42">
        <f t="shared" ref="L146:N146" si="112">SUM(L147)</f>
        <v>0</v>
      </c>
      <c r="M146" s="42">
        <f t="shared" si="112"/>
        <v>0</v>
      </c>
      <c r="N146" s="42">
        <f t="shared" si="112"/>
        <v>0</v>
      </c>
      <c r="O146" s="15"/>
      <c r="P146" s="21">
        <f t="shared" ref="P146:P147" si="113">SUM(P147)</f>
        <v>15000</v>
      </c>
    </row>
    <row r="147" spans="1:16" s="22" customFormat="1" ht="47.25">
      <c r="A147" s="40" t="s">
        <v>140</v>
      </c>
      <c r="B147" s="11">
        <v>601</v>
      </c>
      <c r="C147" s="11" t="s">
        <v>43</v>
      </c>
      <c r="D147" s="13" t="s">
        <v>139</v>
      </c>
      <c r="E147" s="13" t="s">
        <v>62</v>
      </c>
      <c r="F147" s="41" t="s">
        <v>25</v>
      </c>
      <c r="G147" s="41" t="s">
        <v>22</v>
      </c>
      <c r="H147" s="14" t="s">
        <v>23</v>
      </c>
      <c r="I147" s="14"/>
      <c r="J147" s="20">
        <f t="shared" si="111"/>
        <v>15000</v>
      </c>
      <c r="K147" s="42">
        <f t="shared" si="111"/>
        <v>15000</v>
      </c>
      <c r="L147" s="42">
        <f t="shared" si="111"/>
        <v>0</v>
      </c>
      <c r="M147" s="42">
        <f t="shared" si="111"/>
        <v>0</v>
      </c>
      <c r="N147" s="42">
        <f t="shared" si="111"/>
        <v>0</v>
      </c>
      <c r="O147" s="15"/>
      <c r="P147" s="21">
        <f t="shared" si="113"/>
        <v>15000</v>
      </c>
    </row>
    <row r="148" spans="1:16" s="22" customFormat="1" ht="141.75">
      <c r="A148" s="40" t="s">
        <v>141</v>
      </c>
      <c r="B148" s="11">
        <v>601</v>
      </c>
      <c r="C148" s="11" t="s">
        <v>43</v>
      </c>
      <c r="D148" s="13" t="s">
        <v>139</v>
      </c>
      <c r="E148" s="13" t="s">
        <v>62</v>
      </c>
      <c r="F148" s="41" t="s">
        <v>25</v>
      </c>
      <c r="G148" s="41" t="s">
        <v>38</v>
      </c>
      <c r="H148" s="14" t="s">
        <v>23</v>
      </c>
      <c r="I148" s="14"/>
      <c r="J148" s="20">
        <f t="shared" ref="J148:N149" si="114">J149</f>
        <v>15000</v>
      </c>
      <c r="K148" s="42">
        <f t="shared" si="114"/>
        <v>15000</v>
      </c>
      <c r="L148" s="42">
        <f t="shared" si="114"/>
        <v>0</v>
      </c>
      <c r="M148" s="42">
        <f t="shared" si="114"/>
        <v>0</v>
      </c>
      <c r="N148" s="42">
        <f t="shared" si="114"/>
        <v>0</v>
      </c>
      <c r="O148" s="15"/>
      <c r="P148" s="21">
        <f t="shared" ref="P148:P149" si="115">P149</f>
        <v>15000</v>
      </c>
    </row>
    <row r="149" spans="1:16" s="22" customFormat="1" ht="47.25">
      <c r="A149" s="40" t="s">
        <v>142</v>
      </c>
      <c r="B149" s="11">
        <v>601</v>
      </c>
      <c r="C149" s="11" t="s">
        <v>43</v>
      </c>
      <c r="D149" s="13" t="s">
        <v>139</v>
      </c>
      <c r="E149" s="13" t="s">
        <v>62</v>
      </c>
      <c r="F149" s="41" t="s">
        <v>25</v>
      </c>
      <c r="G149" s="41" t="s">
        <v>38</v>
      </c>
      <c r="H149" s="14" t="s">
        <v>143</v>
      </c>
      <c r="I149" s="14"/>
      <c r="J149" s="20">
        <f t="shared" si="114"/>
        <v>15000</v>
      </c>
      <c r="K149" s="42">
        <f t="shared" si="114"/>
        <v>15000</v>
      </c>
      <c r="L149" s="42">
        <f t="shared" si="114"/>
        <v>0</v>
      </c>
      <c r="M149" s="42">
        <f t="shared" si="114"/>
        <v>0</v>
      </c>
      <c r="N149" s="42">
        <f t="shared" si="114"/>
        <v>0</v>
      </c>
      <c r="O149" s="15"/>
      <c r="P149" s="21">
        <f t="shared" si="115"/>
        <v>15000</v>
      </c>
    </row>
    <row r="150" spans="1:16" s="22" customFormat="1" ht="31.5">
      <c r="A150" s="40" t="s">
        <v>45</v>
      </c>
      <c r="B150" s="11">
        <v>601</v>
      </c>
      <c r="C150" s="11" t="s">
        <v>43</v>
      </c>
      <c r="D150" s="13" t="s">
        <v>139</v>
      </c>
      <c r="E150" s="13" t="s">
        <v>62</v>
      </c>
      <c r="F150" s="41" t="s">
        <v>25</v>
      </c>
      <c r="G150" s="41" t="s">
        <v>38</v>
      </c>
      <c r="H150" s="14" t="s">
        <v>143</v>
      </c>
      <c r="I150" s="14" t="s">
        <v>46</v>
      </c>
      <c r="J150" s="20">
        <v>15000</v>
      </c>
      <c r="K150" s="42">
        <f>J150</f>
        <v>15000</v>
      </c>
      <c r="L150" s="42"/>
      <c r="M150" s="42"/>
      <c r="N150" s="42">
        <v>0</v>
      </c>
      <c r="O150" s="15"/>
      <c r="P150" s="21">
        <v>15000</v>
      </c>
    </row>
    <row r="151" spans="1:16" s="22" customFormat="1" ht="78.75">
      <c r="A151" s="40" t="s">
        <v>79</v>
      </c>
      <c r="B151" s="11">
        <v>601</v>
      </c>
      <c r="C151" s="11" t="s">
        <v>43</v>
      </c>
      <c r="D151" s="13" t="s">
        <v>139</v>
      </c>
      <c r="E151" s="13" t="s">
        <v>80</v>
      </c>
      <c r="F151" s="41" t="s">
        <v>21</v>
      </c>
      <c r="G151" s="41" t="s">
        <v>22</v>
      </c>
      <c r="H151" s="14" t="s">
        <v>23</v>
      </c>
      <c r="I151" s="14"/>
      <c r="J151" s="20">
        <f t="shared" ref="J151:N154" si="116">J152</f>
        <v>100000</v>
      </c>
      <c r="K151" s="42">
        <f t="shared" si="116"/>
        <v>100000</v>
      </c>
      <c r="L151" s="42">
        <f t="shared" si="116"/>
        <v>0</v>
      </c>
      <c r="M151" s="42">
        <f t="shared" si="116"/>
        <v>0</v>
      </c>
      <c r="N151" s="42">
        <f t="shared" si="116"/>
        <v>0</v>
      </c>
      <c r="O151" s="15"/>
      <c r="P151" s="21">
        <f t="shared" ref="P151:P154" si="117">P152</f>
        <v>100000</v>
      </c>
    </row>
    <row r="152" spans="1:16" s="22" customFormat="1" ht="63">
      <c r="A152" s="40" t="s">
        <v>144</v>
      </c>
      <c r="B152" s="11">
        <v>601</v>
      </c>
      <c r="C152" s="11" t="s">
        <v>43</v>
      </c>
      <c r="D152" s="13" t="s">
        <v>139</v>
      </c>
      <c r="E152" s="13" t="s">
        <v>80</v>
      </c>
      <c r="F152" s="41" t="s">
        <v>34</v>
      </c>
      <c r="G152" s="41" t="s">
        <v>22</v>
      </c>
      <c r="H152" s="14" t="s">
        <v>23</v>
      </c>
      <c r="I152" s="14"/>
      <c r="J152" s="20">
        <f t="shared" si="116"/>
        <v>100000</v>
      </c>
      <c r="K152" s="42">
        <f t="shared" si="116"/>
        <v>100000</v>
      </c>
      <c r="L152" s="42">
        <f t="shared" si="116"/>
        <v>0</v>
      </c>
      <c r="M152" s="42">
        <f t="shared" si="116"/>
        <v>0</v>
      </c>
      <c r="N152" s="42">
        <f t="shared" si="116"/>
        <v>0</v>
      </c>
      <c r="O152" s="15"/>
      <c r="P152" s="21">
        <f t="shared" si="117"/>
        <v>100000</v>
      </c>
    </row>
    <row r="153" spans="1:16" s="22" customFormat="1" ht="126">
      <c r="A153" s="40" t="s">
        <v>145</v>
      </c>
      <c r="B153" s="11">
        <v>601</v>
      </c>
      <c r="C153" s="11" t="s">
        <v>43</v>
      </c>
      <c r="D153" s="13" t="s">
        <v>139</v>
      </c>
      <c r="E153" s="13" t="s">
        <v>80</v>
      </c>
      <c r="F153" s="41" t="s">
        <v>34</v>
      </c>
      <c r="G153" s="41" t="s">
        <v>16</v>
      </c>
      <c r="H153" s="14" t="s">
        <v>23</v>
      </c>
      <c r="I153" s="14"/>
      <c r="J153" s="20">
        <f t="shared" si="116"/>
        <v>100000</v>
      </c>
      <c r="K153" s="42">
        <f t="shared" si="116"/>
        <v>100000</v>
      </c>
      <c r="L153" s="42">
        <f t="shared" si="116"/>
        <v>0</v>
      </c>
      <c r="M153" s="42">
        <f t="shared" si="116"/>
        <v>0</v>
      </c>
      <c r="N153" s="42">
        <f t="shared" si="116"/>
        <v>0</v>
      </c>
      <c r="O153" s="15"/>
      <c r="P153" s="21">
        <f t="shared" si="117"/>
        <v>100000</v>
      </c>
    </row>
    <row r="154" spans="1:16" s="22" customFormat="1" ht="110.25">
      <c r="A154" s="40" t="s">
        <v>146</v>
      </c>
      <c r="B154" s="11">
        <v>601</v>
      </c>
      <c r="C154" s="11" t="s">
        <v>43</v>
      </c>
      <c r="D154" s="13" t="s">
        <v>139</v>
      </c>
      <c r="E154" s="13" t="s">
        <v>80</v>
      </c>
      <c r="F154" s="41" t="s">
        <v>34</v>
      </c>
      <c r="G154" s="41" t="s">
        <v>16</v>
      </c>
      <c r="H154" s="14" t="s">
        <v>147</v>
      </c>
      <c r="I154" s="14"/>
      <c r="J154" s="20">
        <f t="shared" si="116"/>
        <v>100000</v>
      </c>
      <c r="K154" s="42">
        <f>K155</f>
        <v>100000</v>
      </c>
      <c r="L154" s="42">
        <f>L155</f>
        <v>0</v>
      </c>
      <c r="M154" s="42">
        <f>M155</f>
        <v>0</v>
      </c>
      <c r="N154" s="42">
        <f>N155</f>
        <v>0</v>
      </c>
      <c r="O154" s="15"/>
      <c r="P154" s="21">
        <f t="shared" si="117"/>
        <v>100000</v>
      </c>
    </row>
    <row r="155" spans="1:16" s="22" customFormat="1" ht="47.25">
      <c r="A155" s="40" t="s">
        <v>107</v>
      </c>
      <c r="B155" s="11">
        <v>601</v>
      </c>
      <c r="C155" s="11" t="s">
        <v>43</v>
      </c>
      <c r="D155" s="13" t="s">
        <v>139</v>
      </c>
      <c r="E155" s="13" t="s">
        <v>80</v>
      </c>
      <c r="F155" s="41" t="s">
        <v>34</v>
      </c>
      <c r="G155" s="41" t="s">
        <v>16</v>
      </c>
      <c r="H155" s="14" t="s">
        <v>147</v>
      </c>
      <c r="I155" s="14" t="s">
        <v>14</v>
      </c>
      <c r="J155" s="20">
        <v>100000</v>
      </c>
      <c r="K155" s="42">
        <f>J155</f>
        <v>100000</v>
      </c>
      <c r="L155" s="42"/>
      <c r="M155" s="42"/>
      <c r="N155" s="42">
        <v>0</v>
      </c>
      <c r="O155" s="15"/>
      <c r="P155" s="21">
        <v>100000</v>
      </c>
    </row>
    <row r="156" spans="1:16" s="22" customFormat="1" ht="15.75">
      <c r="A156" s="40" t="s">
        <v>148</v>
      </c>
      <c r="B156" s="11" t="s">
        <v>36</v>
      </c>
      <c r="C156" s="11" t="s">
        <v>62</v>
      </c>
      <c r="D156" s="13"/>
      <c r="E156" s="13"/>
      <c r="F156" s="41"/>
      <c r="G156" s="41"/>
      <c r="H156" s="14"/>
      <c r="I156" s="14"/>
      <c r="J156" s="20">
        <f t="shared" ref="J156:N157" si="118">J157</f>
        <v>52568</v>
      </c>
      <c r="K156" s="20">
        <f t="shared" si="118"/>
        <v>52568</v>
      </c>
      <c r="L156" s="20">
        <f t="shared" si="118"/>
        <v>0</v>
      </c>
      <c r="M156" s="20">
        <f t="shared" si="118"/>
        <v>0</v>
      </c>
      <c r="N156" s="20">
        <f t="shared" si="118"/>
        <v>0</v>
      </c>
      <c r="O156" s="15"/>
      <c r="P156" s="21">
        <f t="shared" ref="P156:P157" si="119">P157</f>
        <v>52568</v>
      </c>
    </row>
    <row r="157" spans="1:16" s="22" customFormat="1" ht="15.75">
      <c r="A157" s="40" t="s">
        <v>149</v>
      </c>
      <c r="B157" s="11" t="s">
        <v>36</v>
      </c>
      <c r="C157" s="11" t="s">
        <v>62</v>
      </c>
      <c r="D157" s="13" t="s">
        <v>62</v>
      </c>
      <c r="E157" s="13"/>
      <c r="F157" s="41"/>
      <c r="G157" s="41"/>
      <c r="H157" s="14"/>
      <c r="I157" s="14"/>
      <c r="J157" s="20">
        <f t="shared" si="118"/>
        <v>52568</v>
      </c>
      <c r="K157" s="20">
        <f t="shared" si="118"/>
        <v>52568</v>
      </c>
      <c r="L157" s="20">
        <f t="shared" si="118"/>
        <v>0</v>
      </c>
      <c r="M157" s="20">
        <f t="shared" si="118"/>
        <v>0</v>
      </c>
      <c r="N157" s="20">
        <f t="shared" si="118"/>
        <v>0</v>
      </c>
      <c r="O157" s="15"/>
      <c r="P157" s="21">
        <f t="shared" si="119"/>
        <v>52568</v>
      </c>
    </row>
    <row r="158" spans="1:16" s="22" customFormat="1" ht="63">
      <c r="A158" s="40" t="s">
        <v>150</v>
      </c>
      <c r="B158" s="11">
        <v>601</v>
      </c>
      <c r="C158" s="11" t="s">
        <v>62</v>
      </c>
      <c r="D158" s="13" t="s">
        <v>62</v>
      </c>
      <c r="E158" s="13" t="s">
        <v>139</v>
      </c>
      <c r="F158" s="41" t="s">
        <v>21</v>
      </c>
      <c r="G158" s="41" t="s">
        <v>22</v>
      </c>
      <c r="H158" s="14" t="s">
        <v>23</v>
      </c>
      <c r="I158" s="14"/>
      <c r="J158" s="20">
        <f t="shared" ref="J158:N158" si="120">SUM(J159,J163)</f>
        <v>52568</v>
      </c>
      <c r="K158" s="42">
        <f t="shared" si="120"/>
        <v>52568</v>
      </c>
      <c r="L158" s="42">
        <f t="shared" si="120"/>
        <v>0</v>
      </c>
      <c r="M158" s="42">
        <f t="shared" si="120"/>
        <v>0</v>
      </c>
      <c r="N158" s="42">
        <f t="shared" si="120"/>
        <v>0</v>
      </c>
      <c r="O158" s="15"/>
      <c r="P158" s="21">
        <f t="shared" ref="P158" si="121">SUM(P159,P163)</f>
        <v>52568</v>
      </c>
    </row>
    <row r="159" spans="1:16" s="22" customFormat="1" ht="63">
      <c r="A159" s="40" t="s">
        <v>151</v>
      </c>
      <c r="B159" s="11">
        <v>601</v>
      </c>
      <c r="C159" s="11" t="s">
        <v>62</v>
      </c>
      <c r="D159" s="13" t="s">
        <v>62</v>
      </c>
      <c r="E159" s="13" t="s">
        <v>139</v>
      </c>
      <c r="F159" s="41" t="s">
        <v>9</v>
      </c>
      <c r="G159" s="41" t="s">
        <v>22</v>
      </c>
      <c r="H159" s="14" t="s">
        <v>23</v>
      </c>
      <c r="I159" s="14"/>
      <c r="J159" s="20">
        <f t="shared" ref="J159:N161" si="122">J160</f>
        <v>40000</v>
      </c>
      <c r="K159" s="42">
        <f t="shared" si="122"/>
        <v>40000</v>
      </c>
      <c r="L159" s="42">
        <f t="shared" si="122"/>
        <v>0</v>
      </c>
      <c r="M159" s="42">
        <f t="shared" si="122"/>
        <v>0</v>
      </c>
      <c r="N159" s="42">
        <f t="shared" si="122"/>
        <v>0</v>
      </c>
      <c r="O159" s="15"/>
      <c r="P159" s="21">
        <f t="shared" ref="P159:P161" si="123">P160</f>
        <v>40000</v>
      </c>
    </row>
    <row r="160" spans="1:16" s="22" customFormat="1" ht="47.25">
      <c r="A160" s="40" t="s">
        <v>152</v>
      </c>
      <c r="B160" s="11">
        <v>601</v>
      </c>
      <c r="C160" s="11" t="s">
        <v>62</v>
      </c>
      <c r="D160" s="13" t="s">
        <v>62</v>
      </c>
      <c r="E160" s="13" t="s">
        <v>139</v>
      </c>
      <c r="F160" s="41" t="s">
        <v>9</v>
      </c>
      <c r="G160" s="41" t="s">
        <v>16</v>
      </c>
      <c r="H160" s="14" t="s">
        <v>23</v>
      </c>
      <c r="I160" s="14"/>
      <c r="J160" s="20">
        <f t="shared" si="122"/>
        <v>40000</v>
      </c>
      <c r="K160" s="42">
        <f t="shared" si="122"/>
        <v>40000</v>
      </c>
      <c r="L160" s="42">
        <f t="shared" si="122"/>
        <v>0</v>
      </c>
      <c r="M160" s="42">
        <f t="shared" si="122"/>
        <v>0</v>
      </c>
      <c r="N160" s="42">
        <f t="shared" si="122"/>
        <v>0</v>
      </c>
      <c r="O160" s="15"/>
      <c r="P160" s="21">
        <f t="shared" si="123"/>
        <v>40000</v>
      </c>
    </row>
    <row r="161" spans="1:16" s="22" customFormat="1" ht="63">
      <c r="A161" s="40" t="s">
        <v>153</v>
      </c>
      <c r="B161" s="11">
        <v>601</v>
      </c>
      <c r="C161" s="11" t="s">
        <v>62</v>
      </c>
      <c r="D161" s="13" t="s">
        <v>62</v>
      </c>
      <c r="E161" s="13" t="s">
        <v>139</v>
      </c>
      <c r="F161" s="41" t="s">
        <v>9</v>
      </c>
      <c r="G161" s="41" t="s">
        <v>16</v>
      </c>
      <c r="H161" s="14" t="s">
        <v>154</v>
      </c>
      <c r="I161" s="14"/>
      <c r="J161" s="20">
        <f t="shared" si="122"/>
        <v>40000</v>
      </c>
      <c r="K161" s="42">
        <f>K162</f>
        <v>40000</v>
      </c>
      <c r="L161" s="42">
        <f>L162</f>
        <v>0</v>
      </c>
      <c r="M161" s="42">
        <f>M162</f>
        <v>0</v>
      </c>
      <c r="N161" s="42">
        <f>N162</f>
        <v>0</v>
      </c>
      <c r="O161" s="15"/>
      <c r="P161" s="21">
        <f t="shared" si="123"/>
        <v>40000</v>
      </c>
    </row>
    <row r="162" spans="1:16" s="22" customFormat="1" ht="31.5">
      <c r="A162" s="40" t="s">
        <v>45</v>
      </c>
      <c r="B162" s="11">
        <v>601</v>
      </c>
      <c r="C162" s="11" t="s">
        <v>62</v>
      </c>
      <c r="D162" s="13" t="s">
        <v>62</v>
      </c>
      <c r="E162" s="13" t="s">
        <v>139</v>
      </c>
      <c r="F162" s="41" t="s">
        <v>9</v>
      </c>
      <c r="G162" s="41" t="s">
        <v>16</v>
      </c>
      <c r="H162" s="14" t="s">
        <v>154</v>
      </c>
      <c r="I162" s="14" t="s">
        <v>46</v>
      </c>
      <c r="J162" s="20">
        <v>40000</v>
      </c>
      <c r="K162" s="42">
        <f>J162</f>
        <v>40000</v>
      </c>
      <c r="L162" s="42"/>
      <c r="M162" s="42"/>
      <c r="N162" s="42">
        <v>0</v>
      </c>
      <c r="O162" s="15"/>
      <c r="P162" s="21">
        <v>40000</v>
      </c>
    </row>
    <row r="163" spans="1:16" s="22" customFormat="1" ht="78.75">
      <c r="A163" s="40" t="s">
        <v>155</v>
      </c>
      <c r="B163" s="11">
        <v>601</v>
      </c>
      <c r="C163" s="11" t="s">
        <v>62</v>
      </c>
      <c r="D163" s="13" t="s">
        <v>62</v>
      </c>
      <c r="E163" s="13" t="s">
        <v>139</v>
      </c>
      <c r="F163" s="41" t="s">
        <v>34</v>
      </c>
      <c r="G163" s="41" t="s">
        <v>22</v>
      </c>
      <c r="H163" s="14" t="s">
        <v>23</v>
      </c>
      <c r="I163" s="14"/>
      <c r="J163" s="20">
        <f t="shared" ref="J163:N165" si="124">J164</f>
        <v>12568</v>
      </c>
      <c r="K163" s="42">
        <f>K165</f>
        <v>12568</v>
      </c>
      <c r="L163" s="42">
        <f>L165</f>
        <v>0</v>
      </c>
      <c r="M163" s="42">
        <f>M165</f>
        <v>0</v>
      </c>
      <c r="N163" s="42">
        <f>N165</f>
        <v>0</v>
      </c>
      <c r="O163" s="15"/>
      <c r="P163" s="21">
        <f t="shared" ref="P163:P165" si="125">P164</f>
        <v>12568</v>
      </c>
    </row>
    <row r="164" spans="1:16" s="22" customFormat="1" ht="31.5">
      <c r="A164" s="40" t="s">
        <v>156</v>
      </c>
      <c r="B164" s="11">
        <v>601</v>
      </c>
      <c r="C164" s="11" t="s">
        <v>62</v>
      </c>
      <c r="D164" s="13" t="s">
        <v>62</v>
      </c>
      <c r="E164" s="13" t="s">
        <v>139</v>
      </c>
      <c r="F164" s="41" t="s">
        <v>34</v>
      </c>
      <c r="G164" s="41" t="s">
        <v>16</v>
      </c>
      <c r="H164" s="14" t="s">
        <v>23</v>
      </c>
      <c r="I164" s="14"/>
      <c r="J164" s="20">
        <f t="shared" si="124"/>
        <v>12568</v>
      </c>
      <c r="K164" s="42">
        <f t="shared" si="124"/>
        <v>12568</v>
      </c>
      <c r="L164" s="42">
        <f t="shared" si="124"/>
        <v>0</v>
      </c>
      <c r="M164" s="42">
        <f t="shared" si="124"/>
        <v>0</v>
      </c>
      <c r="N164" s="42">
        <f t="shared" si="124"/>
        <v>0</v>
      </c>
      <c r="O164" s="15"/>
      <c r="P164" s="21">
        <f t="shared" si="125"/>
        <v>12568</v>
      </c>
    </row>
    <row r="165" spans="1:16" s="22" customFormat="1" ht="78.75">
      <c r="A165" s="40" t="s">
        <v>157</v>
      </c>
      <c r="B165" s="11">
        <v>601</v>
      </c>
      <c r="C165" s="11" t="s">
        <v>62</v>
      </c>
      <c r="D165" s="13" t="s">
        <v>62</v>
      </c>
      <c r="E165" s="13" t="s">
        <v>139</v>
      </c>
      <c r="F165" s="41" t="s">
        <v>34</v>
      </c>
      <c r="G165" s="41" t="s">
        <v>16</v>
      </c>
      <c r="H165" s="14" t="s">
        <v>158</v>
      </c>
      <c r="I165" s="14"/>
      <c r="J165" s="20">
        <f t="shared" si="124"/>
        <v>12568</v>
      </c>
      <c r="K165" s="42">
        <f t="shared" si="124"/>
        <v>12568</v>
      </c>
      <c r="L165" s="42">
        <f t="shared" si="124"/>
        <v>0</v>
      </c>
      <c r="M165" s="42">
        <f t="shared" si="124"/>
        <v>0</v>
      </c>
      <c r="N165" s="42">
        <f t="shared" si="124"/>
        <v>0</v>
      </c>
      <c r="O165" s="15"/>
      <c r="P165" s="21">
        <f t="shared" si="125"/>
        <v>12568</v>
      </c>
    </row>
    <row r="166" spans="1:16" s="22" customFormat="1" ht="31.5">
      <c r="A166" s="40" t="s">
        <v>45</v>
      </c>
      <c r="B166" s="11">
        <v>601</v>
      </c>
      <c r="C166" s="11" t="s">
        <v>62</v>
      </c>
      <c r="D166" s="13" t="s">
        <v>62</v>
      </c>
      <c r="E166" s="13" t="s">
        <v>139</v>
      </c>
      <c r="F166" s="41" t="s">
        <v>34</v>
      </c>
      <c r="G166" s="41" t="s">
        <v>16</v>
      </c>
      <c r="H166" s="14" t="s">
        <v>158</v>
      </c>
      <c r="I166" s="14" t="s">
        <v>46</v>
      </c>
      <c r="J166" s="20">
        <v>12568</v>
      </c>
      <c r="K166" s="42">
        <f>J166</f>
        <v>12568</v>
      </c>
      <c r="L166" s="42"/>
      <c r="M166" s="42"/>
      <c r="N166" s="42">
        <v>0</v>
      </c>
      <c r="O166" s="15"/>
      <c r="P166" s="21">
        <v>12568</v>
      </c>
    </row>
    <row r="167" spans="1:16" s="22" customFormat="1" ht="15.75">
      <c r="A167" s="40" t="s">
        <v>159</v>
      </c>
      <c r="B167" s="11">
        <v>601</v>
      </c>
      <c r="C167" s="11" t="s">
        <v>80</v>
      </c>
      <c r="D167" s="13"/>
      <c r="E167" s="13"/>
      <c r="F167" s="41"/>
      <c r="G167" s="41"/>
      <c r="H167" s="14"/>
      <c r="I167" s="14"/>
      <c r="J167" s="20">
        <f>SUM(J168)</f>
        <v>3442950</v>
      </c>
      <c r="K167" s="20" t="e">
        <f t="shared" ref="K167:N167" si="126">SUM(K168)</f>
        <v>#REF!</v>
      </c>
      <c r="L167" s="20" t="e">
        <f t="shared" si="126"/>
        <v>#REF!</v>
      </c>
      <c r="M167" s="20" t="e">
        <f t="shared" si="126"/>
        <v>#REF!</v>
      </c>
      <c r="N167" s="20" t="e">
        <f t="shared" si="126"/>
        <v>#REF!</v>
      </c>
      <c r="O167" s="15"/>
      <c r="P167" s="20">
        <f>SUM(P168)</f>
        <v>3666460</v>
      </c>
    </row>
    <row r="168" spans="1:16" s="22" customFormat="1" ht="15.75">
      <c r="A168" s="40" t="s">
        <v>160</v>
      </c>
      <c r="B168" s="11">
        <v>601</v>
      </c>
      <c r="C168" s="11" t="s">
        <v>80</v>
      </c>
      <c r="D168" s="13" t="s">
        <v>43</v>
      </c>
      <c r="E168" s="13"/>
      <c r="F168" s="41"/>
      <c r="G168" s="41"/>
      <c r="H168" s="14"/>
      <c r="I168" s="14"/>
      <c r="J168" s="20">
        <f>SUM(J169)</f>
        <v>3442950</v>
      </c>
      <c r="K168" s="20" t="e">
        <f>SUM(#REF!,K169)</f>
        <v>#REF!</v>
      </c>
      <c r="L168" s="20" t="e">
        <f>SUM(#REF!,L169)</f>
        <v>#REF!</v>
      </c>
      <c r="M168" s="20" t="e">
        <f>SUM(#REF!,M169)</f>
        <v>#REF!</v>
      </c>
      <c r="N168" s="20" t="e">
        <f>SUM(#REF!,N169)</f>
        <v>#REF!</v>
      </c>
      <c r="O168" s="15"/>
      <c r="P168" s="21">
        <f>SUM(P169)</f>
        <v>3666460</v>
      </c>
    </row>
    <row r="169" spans="1:16" s="22" customFormat="1" ht="78.75">
      <c r="A169" s="40" t="s">
        <v>164</v>
      </c>
      <c r="B169" s="11" t="s">
        <v>36</v>
      </c>
      <c r="C169" s="11" t="s">
        <v>80</v>
      </c>
      <c r="D169" s="13" t="s">
        <v>43</v>
      </c>
      <c r="E169" s="13" t="s">
        <v>58</v>
      </c>
      <c r="F169" s="41" t="s">
        <v>21</v>
      </c>
      <c r="G169" s="41" t="s">
        <v>22</v>
      </c>
      <c r="H169" s="14" t="s">
        <v>23</v>
      </c>
      <c r="I169" s="14"/>
      <c r="J169" s="20">
        <f t="shared" ref="J169:N170" si="127">J170</f>
        <v>3442950</v>
      </c>
      <c r="K169" s="20">
        <f t="shared" si="127"/>
        <v>250000</v>
      </c>
      <c r="L169" s="20">
        <f t="shared" si="127"/>
        <v>0</v>
      </c>
      <c r="M169" s="20">
        <f t="shared" si="127"/>
        <v>3192950</v>
      </c>
      <c r="N169" s="20">
        <f t="shared" si="127"/>
        <v>0</v>
      </c>
      <c r="O169" s="15"/>
      <c r="P169" s="21">
        <f t="shared" ref="P169:P170" si="128">P170</f>
        <v>3666460</v>
      </c>
    </row>
    <row r="170" spans="1:16" s="22" customFormat="1" ht="47.25">
      <c r="A170" s="40" t="s">
        <v>165</v>
      </c>
      <c r="B170" s="11" t="s">
        <v>36</v>
      </c>
      <c r="C170" s="11" t="s">
        <v>80</v>
      </c>
      <c r="D170" s="13" t="s">
        <v>43</v>
      </c>
      <c r="E170" s="13" t="s">
        <v>58</v>
      </c>
      <c r="F170" s="41" t="s">
        <v>34</v>
      </c>
      <c r="G170" s="41" t="s">
        <v>22</v>
      </c>
      <c r="H170" s="14" t="s">
        <v>23</v>
      </c>
      <c r="I170" s="14"/>
      <c r="J170" s="20">
        <f t="shared" si="127"/>
        <v>3442950</v>
      </c>
      <c r="K170" s="20">
        <f t="shared" si="127"/>
        <v>250000</v>
      </c>
      <c r="L170" s="20">
        <f t="shared" si="127"/>
        <v>0</v>
      </c>
      <c r="M170" s="20">
        <f t="shared" si="127"/>
        <v>3192950</v>
      </c>
      <c r="N170" s="20">
        <f t="shared" si="127"/>
        <v>0</v>
      </c>
      <c r="O170" s="15"/>
      <c r="P170" s="21">
        <f t="shared" si="128"/>
        <v>3666460</v>
      </c>
    </row>
    <row r="171" spans="1:16" s="22" customFormat="1" ht="78.75">
      <c r="A171" s="40" t="s">
        <v>166</v>
      </c>
      <c r="B171" s="11" t="s">
        <v>36</v>
      </c>
      <c r="C171" s="11" t="s">
        <v>80</v>
      </c>
      <c r="D171" s="13" t="s">
        <v>43</v>
      </c>
      <c r="E171" s="13" t="s">
        <v>58</v>
      </c>
      <c r="F171" s="41" t="s">
        <v>34</v>
      </c>
      <c r="G171" s="41" t="s">
        <v>16</v>
      </c>
      <c r="H171" s="14" t="s">
        <v>23</v>
      </c>
      <c r="I171" s="14"/>
      <c r="J171" s="20">
        <f>SUM(J172)</f>
        <v>3442950</v>
      </c>
      <c r="K171" s="20">
        <f t="shared" ref="K171:N171" si="129">SUM(K172)</f>
        <v>250000</v>
      </c>
      <c r="L171" s="20">
        <f t="shared" si="129"/>
        <v>0</v>
      </c>
      <c r="M171" s="20">
        <f t="shared" si="129"/>
        <v>3192950</v>
      </c>
      <c r="N171" s="20">
        <f t="shared" si="129"/>
        <v>0</v>
      </c>
      <c r="O171" s="15"/>
      <c r="P171" s="20">
        <f>SUM(P172)</f>
        <v>3666460</v>
      </c>
    </row>
    <row r="172" spans="1:16" s="22" customFormat="1" ht="31.5">
      <c r="A172" s="40" t="s">
        <v>167</v>
      </c>
      <c r="B172" s="11">
        <v>601</v>
      </c>
      <c r="C172" s="11" t="s">
        <v>80</v>
      </c>
      <c r="D172" s="13" t="s">
        <v>43</v>
      </c>
      <c r="E172" s="13" t="s">
        <v>58</v>
      </c>
      <c r="F172" s="41" t="s">
        <v>34</v>
      </c>
      <c r="G172" s="41" t="s">
        <v>16</v>
      </c>
      <c r="H172" s="14" t="s">
        <v>168</v>
      </c>
      <c r="I172" s="14"/>
      <c r="J172" s="20">
        <f t="shared" ref="J172:N172" si="130">J173</f>
        <v>3442950</v>
      </c>
      <c r="K172" s="20">
        <f t="shared" si="130"/>
        <v>250000</v>
      </c>
      <c r="L172" s="20">
        <f t="shared" si="130"/>
        <v>0</v>
      </c>
      <c r="M172" s="20">
        <f t="shared" si="130"/>
        <v>3192950</v>
      </c>
      <c r="N172" s="20">
        <f t="shared" si="130"/>
        <v>0</v>
      </c>
      <c r="O172" s="15" t="s">
        <v>95</v>
      </c>
      <c r="P172" s="21">
        <f t="shared" ref="P172" si="131">P173</f>
        <v>3666460</v>
      </c>
    </row>
    <row r="173" spans="1:16" s="22" customFormat="1" ht="31.5">
      <c r="A173" s="40" t="s">
        <v>162</v>
      </c>
      <c r="B173" s="11">
        <v>601</v>
      </c>
      <c r="C173" s="11" t="s">
        <v>80</v>
      </c>
      <c r="D173" s="13" t="s">
        <v>43</v>
      </c>
      <c r="E173" s="13" t="s">
        <v>58</v>
      </c>
      <c r="F173" s="41" t="s">
        <v>34</v>
      </c>
      <c r="G173" s="41" t="s">
        <v>16</v>
      </c>
      <c r="H173" s="14" t="s">
        <v>168</v>
      </c>
      <c r="I173" s="14" t="s">
        <v>163</v>
      </c>
      <c r="J173" s="20">
        <f>3192950+250000</f>
        <v>3442950</v>
      </c>
      <c r="K173" s="42">
        <f>J173-M173</f>
        <v>250000</v>
      </c>
      <c r="L173" s="42"/>
      <c r="M173" s="42">
        <v>3192950</v>
      </c>
      <c r="N173" s="42"/>
      <c r="O173" s="15" t="s">
        <v>95</v>
      </c>
      <c r="P173" s="21">
        <f>3416460+250000</f>
        <v>3666460</v>
      </c>
    </row>
    <row r="174" spans="1:16" s="12" customFormat="1" ht="31.5">
      <c r="A174" s="40" t="s">
        <v>169</v>
      </c>
      <c r="B174" s="11">
        <v>602</v>
      </c>
      <c r="C174" s="11"/>
      <c r="D174" s="13"/>
      <c r="E174" s="13"/>
      <c r="F174" s="41"/>
      <c r="G174" s="41"/>
      <c r="H174" s="14"/>
      <c r="I174" s="14"/>
      <c r="J174" s="20">
        <f>SUM(J175,J182)</f>
        <v>10130855</v>
      </c>
      <c r="K174" s="42">
        <f>SUM(K175,K182)</f>
        <v>10130855</v>
      </c>
      <c r="L174" s="42">
        <f>SUM(L175,L182)</f>
        <v>0</v>
      </c>
      <c r="M174" s="42">
        <f>SUM(M175,M182)</f>
        <v>0</v>
      </c>
      <c r="N174" s="42">
        <f>SUM(N175,N182)</f>
        <v>0</v>
      </c>
      <c r="O174" s="15"/>
      <c r="P174" s="21">
        <f>SUM(P175,P182)</f>
        <v>10218104</v>
      </c>
    </row>
    <row r="175" spans="1:16" s="12" customFormat="1" ht="15.75">
      <c r="A175" s="40" t="s">
        <v>15</v>
      </c>
      <c r="B175" s="11">
        <v>602</v>
      </c>
      <c r="C175" s="11" t="s">
        <v>16</v>
      </c>
      <c r="D175" s="13"/>
      <c r="E175" s="13"/>
      <c r="F175" s="41"/>
      <c r="G175" s="41"/>
      <c r="H175" s="14"/>
      <c r="I175" s="14"/>
      <c r="J175" s="20">
        <f t="shared" ref="J175:N175" si="132">J176</f>
        <v>1035200</v>
      </c>
      <c r="K175" s="42">
        <f t="shared" si="132"/>
        <v>1035200</v>
      </c>
      <c r="L175" s="42">
        <f t="shared" si="132"/>
        <v>0</v>
      </c>
      <c r="M175" s="42">
        <f t="shared" si="132"/>
        <v>0</v>
      </c>
      <c r="N175" s="42">
        <f t="shared" si="132"/>
        <v>0</v>
      </c>
      <c r="O175" s="15"/>
      <c r="P175" s="21">
        <f t="shared" ref="P175" si="133">P176</f>
        <v>925200</v>
      </c>
    </row>
    <row r="176" spans="1:16" s="12" customFormat="1" ht="15.75">
      <c r="A176" s="40" t="s">
        <v>66</v>
      </c>
      <c r="B176" s="11">
        <v>602</v>
      </c>
      <c r="C176" s="11" t="s">
        <v>16</v>
      </c>
      <c r="D176" s="13" t="s">
        <v>67</v>
      </c>
      <c r="E176" s="13"/>
      <c r="F176" s="41"/>
      <c r="G176" s="41"/>
      <c r="H176" s="14"/>
      <c r="I176" s="14"/>
      <c r="J176" s="20">
        <f t="shared" ref="J176:K177" si="134">SUM(J177)</f>
        <v>1035200</v>
      </c>
      <c r="K176" s="42">
        <f>SUM(K177)</f>
        <v>1035200</v>
      </c>
      <c r="L176" s="42">
        <f t="shared" ref="L176:N177" si="135">SUM(L177)</f>
        <v>0</v>
      </c>
      <c r="M176" s="42">
        <f t="shared" si="135"/>
        <v>0</v>
      </c>
      <c r="N176" s="42">
        <f t="shared" si="135"/>
        <v>0</v>
      </c>
      <c r="O176" s="15"/>
      <c r="P176" s="21">
        <f t="shared" ref="P176:P177" si="136">SUM(P177)</f>
        <v>925200</v>
      </c>
    </row>
    <row r="177" spans="1:16" s="12" customFormat="1" ht="63">
      <c r="A177" s="40" t="s">
        <v>170</v>
      </c>
      <c r="B177" s="11">
        <v>602</v>
      </c>
      <c r="C177" s="11" t="s">
        <v>16</v>
      </c>
      <c r="D177" s="13" t="s">
        <v>67</v>
      </c>
      <c r="E177" s="13" t="s">
        <v>18</v>
      </c>
      <c r="F177" s="41" t="s">
        <v>21</v>
      </c>
      <c r="G177" s="41" t="s">
        <v>22</v>
      </c>
      <c r="H177" s="14" t="s">
        <v>23</v>
      </c>
      <c r="I177" s="14"/>
      <c r="J177" s="20">
        <f t="shared" si="134"/>
        <v>1035200</v>
      </c>
      <c r="K177" s="20">
        <f t="shared" si="134"/>
        <v>1035200</v>
      </c>
      <c r="L177" s="20">
        <f t="shared" si="135"/>
        <v>0</v>
      </c>
      <c r="M177" s="20">
        <f t="shared" si="135"/>
        <v>0</v>
      </c>
      <c r="N177" s="20">
        <f t="shared" si="135"/>
        <v>0</v>
      </c>
      <c r="O177" s="15"/>
      <c r="P177" s="21">
        <f t="shared" si="136"/>
        <v>925200</v>
      </c>
    </row>
    <row r="178" spans="1:16" s="12" customFormat="1" ht="47.25">
      <c r="A178" s="40" t="s">
        <v>171</v>
      </c>
      <c r="B178" s="11">
        <v>602</v>
      </c>
      <c r="C178" s="11" t="s">
        <v>16</v>
      </c>
      <c r="D178" s="13" t="s">
        <v>67</v>
      </c>
      <c r="E178" s="13" t="s">
        <v>18</v>
      </c>
      <c r="F178" s="41" t="s">
        <v>25</v>
      </c>
      <c r="G178" s="41" t="s">
        <v>22</v>
      </c>
      <c r="H178" s="14" t="s">
        <v>23</v>
      </c>
      <c r="I178" s="14"/>
      <c r="J178" s="20">
        <f t="shared" ref="J178:N180" si="137">J179</f>
        <v>1035200</v>
      </c>
      <c r="K178" s="42">
        <f t="shared" si="137"/>
        <v>1035200</v>
      </c>
      <c r="L178" s="42">
        <f t="shared" si="137"/>
        <v>0</v>
      </c>
      <c r="M178" s="42">
        <f t="shared" si="137"/>
        <v>0</v>
      </c>
      <c r="N178" s="42">
        <f t="shared" si="137"/>
        <v>0</v>
      </c>
      <c r="O178" s="15"/>
      <c r="P178" s="21">
        <f t="shared" ref="P178" si="138">P179</f>
        <v>925200</v>
      </c>
    </row>
    <row r="179" spans="1:16" s="12" customFormat="1" ht="47.25">
      <c r="A179" s="40" t="s">
        <v>172</v>
      </c>
      <c r="B179" s="11">
        <v>602</v>
      </c>
      <c r="C179" s="11" t="s">
        <v>16</v>
      </c>
      <c r="D179" s="13" t="s">
        <v>67</v>
      </c>
      <c r="E179" s="13" t="s">
        <v>18</v>
      </c>
      <c r="F179" s="41" t="s">
        <v>25</v>
      </c>
      <c r="G179" s="41" t="s">
        <v>38</v>
      </c>
      <c r="H179" s="14" t="s">
        <v>23</v>
      </c>
      <c r="I179" s="14"/>
      <c r="J179" s="20">
        <f>J180</f>
        <v>1035200</v>
      </c>
      <c r="K179" s="20">
        <f t="shared" si="137"/>
        <v>1035200</v>
      </c>
      <c r="L179" s="20">
        <f t="shared" si="137"/>
        <v>0</v>
      </c>
      <c r="M179" s="20">
        <f t="shared" si="137"/>
        <v>0</v>
      </c>
      <c r="N179" s="20">
        <f t="shared" si="137"/>
        <v>0</v>
      </c>
      <c r="O179" s="15"/>
      <c r="P179" s="21">
        <f>P180</f>
        <v>925200</v>
      </c>
    </row>
    <row r="180" spans="1:16" s="12" customFormat="1" ht="47.25">
      <c r="A180" s="40" t="s">
        <v>173</v>
      </c>
      <c r="B180" s="11">
        <v>602</v>
      </c>
      <c r="C180" s="11" t="s">
        <v>16</v>
      </c>
      <c r="D180" s="13" t="s">
        <v>67</v>
      </c>
      <c r="E180" s="13" t="s">
        <v>18</v>
      </c>
      <c r="F180" s="41" t="s">
        <v>25</v>
      </c>
      <c r="G180" s="41" t="s">
        <v>38</v>
      </c>
      <c r="H180" s="14" t="s">
        <v>174</v>
      </c>
      <c r="I180" s="14"/>
      <c r="J180" s="20">
        <f>J181</f>
        <v>1035200</v>
      </c>
      <c r="K180" s="20">
        <f t="shared" si="137"/>
        <v>1035200</v>
      </c>
      <c r="L180" s="20">
        <f t="shared" si="137"/>
        <v>0</v>
      </c>
      <c r="M180" s="20">
        <f t="shared" si="137"/>
        <v>0</v>
      </c>
      <c r="N180" s="20">
        <f t="shared" si="137"/>
        <v>0</v>
      </c>
      <c r="O180" s="15"/>
      <c r="P180" s="21">
        <f>P181</f>
        <v>925200</v>
      </c>
    </row>
    <row r="181" spans="1:16" s="12" customFormat="1" ht="31.5">
      <c r="A181" s="40" t="s">
        <v>45</v>
      </c>
      <c r="B181" s="11">
        <v>602</v>
      </c>
      <c r="C181" s="11" t="s">
        <v>16</v>
      </c>
      <c r="D181" s="13" t="s">
        <v>67</v>
      </c>
      <c r="E181" s="13" t="s">
        <v>18</v>
      </c>
      <c r="F181" s="41" t="s">
        <v>25</v>
      </c>
      <c r="G181" s="41" t="s">
        <v>38</v>
      </c>
      <c r="H181" s="14" t="s">
        <v>174</v>
      </c>
      <c r="I181" s="14" t="s">
        <v>46</v>
      </c>
      <c r="J181" s="20">
        <v>1035200</v>
      </c>
      <c r="K181" s="42">
        <f>J181</f>
        <v>1035200</v>
      </c>
      <c r="L181" s="42"/>
      <c r="M181" s="42"/>
      <c r="N181" s="42"/>
      <c r="O181" s="15"/>
      <c r="P181" s="21">
        <v>925200</v>
      </c>
    </row>
    <row r="182" spans="1:16" s="22" customFormat="1" ht="15.75">
      <c r="A182" s="40" t="s">
        <v>137</v>
      </c>
      <c r="B182" s="11">
        <v>602</v>
      </c>
      <c r="C182" s="11" t="s">
        <v>43</v>
      </c>
      <c r="D182" s="13"/>
      <c r="E182" s="13"/>
      <c r="F182" s="41"/>
      <c r="G182" s="41"/>
      <c r="H182" s="14"/>
      <c r="I182" s="14"/>
      <c r="J182" s="20">
        <f t="shared" ref="J182:N182" si="139">J183</f>
        <v>9095655</v>
      </c>
      <c r="K182" s="20">
        <f t="shared" si="139"/>
        <v>9095655</v>
      </c>
      <c r="L182" s="20">
        <f t="shared" si="139"/>
        <v>0</v>
      </c>
      <c r="M182" s="20">
        <f t="shared" si="139"/>
        <v>0</v>
      </c>
      <c r="N182" s="20">
        <f t="shared" si="139"/>
        <v>0</v>
      </c>
      <c r="O182" s="15"/>
      <c r="P182" s="21">
        <f t="shared" ref="P182" si="140">P183</f>
        <v>9292904</v>
      </c>
    </row>
    <row r="183" spans="1:16" s="22" customFormat="1" ht="31.5">
      <c r="A183" s="40" t="s">
        <v>138</v>
      </c>
      <c r="B183" s="11">
        <v>602</v>
      </c>
      <c r="C183" s="11" t="s">
        <v>43</v>
      </c>
      <c r="D183" s="13" t="s">
        <v>139</v>
      </c>
      <c r="E183" s="13"/>
      <c r="F183" s="41"/>
      <c r="G183" s="41"/>
      <c r="H183" s="14"/>
      <c r="I183" s="14"/>
      <c r="J183" s="20">
        <f t="shared" ref="J183:N183" si="141">SUM(J184)</f>
        <v>9095655</v>
      </c>
      <c r="K183" s="42">
        <f t="shared" si="141"/>
        <v>9095655</v>
      </c>
      <c r="L183" s="42">
        <f t="shared" si="141"/>
        <v>0</v>
      </c>
      <c r="M183" s="42">
        <f t="shared" si="141"/>
        <v>0</v>
      </c>
      <c r="N183" s="42">
        <f t="shared" si="141"/>
        <v>0</v>
      </c>
      <c r="O183" s="15"/>
      <c r="P183" s="21">
        <f t="shared" ref="P183" si="142">SUM(P184)</f>
        <v>9292904</v>
      </c>
    </row>
    <row r="184" spans="1:16" s="12" customFormat="1" ht="63">
      <c r="A184" s="40" t="s">
        <v>170</v>
      </c>
      <c r="B184" s="11">
        <v>602</v>
      </c>
      <c r="C184" s="11" t="s">
        <v>43</v>
      </c>
      <c r="D184" s="13" t="s">
        <v>139</v>
      </c>
      <c r="E184" s="13" t="s">
        <v>18</v>
      </c>
      <c r="F184" s="41" t="s">
        <v>21</v>
      </c>
      <c r="G184" s="41" t="s">
        <v>22</v>
      </c>
      <c r="H184" s="14" t="s">
        <v>23</v>
      </c>
      <c r="I184" s="14"/>
      <c r="J184" s="20">
        <f>J185+J194</f>
        <v>9095655</v>
      </c>
      <c r="K184" s="42">
        <f>K185+K194</f>
        <v>9095655</v>
      </c>
      <c r="L184" s="42">
        <f>L185+L194</f>
        <v>0</v>
      </c>
      <c r="M184" s="42">
        <f>M185+M194</f>
        <v>0</v>
      </c>
      <c r="N184" s="42">
        <f>N185+N194</f>
        <v>0</v>
      </c>
      <c r="O184" s="15"/>
      <c r="P184" s="21">
        <f>P185+P194</f>
        <v>9292904</v>
      </c>
    </row>
    <row r="185" spans="1:16" s="12" customFormat="1" ht="47.25">
      <c r="A185" s="40" t="s">
        <v>171</v>
      </c>
      <c r="B185" s="11">
        <v>602</v>
      </c>
      <c r="C185" s="11" t="s">
        <v>43</v>
      </c>
      <c r="D185" s="13" t="s">
        <v>139</v>
      </c>
      <c r="E185" s="13" t="s">
        <v>18</v>
      </c>
      <c r="F185" s="41" t="s">
        <v>25</v>
      </c>
      <c r="G185" s="41" t="s">
        <v>22</v>
      </c>
      <c r="H185" s="14" t="s">
        <v>23</v>
      </c>
      <c r="I185" s="14"/>
      <c r="J185" s="20">
        <f t="shared" ref="J185:N185" si="143">SUM(J186,J191)</f>
        <v>786443</v>
      </c>
      <c r="K185" s="42">
        <f t="shared" si="143"/>
        <v>786443</v>
      </c>
      <c r="L185" s="42">
        <f t="shared" si="143"/>
        <v>0</v>
      </c>
      <c r="M185" s="42">
        <f t="shared" si="143"/>
        <v>0</v>
      </c>
      <c r="N185" s="42">
        <f t="shared" si="143"/>
        <v>0</v>
      </c>
      <c r="O185" s="15"/>
      <c r="P185" s="21">
        <f t="shared" ref="P185" si="144">SUM(P186,P191)</f>
        <v>680219</v>
      </c>
    </row>
    <row r="186" spans="1:16" s="12" customFormat="1" ht="63">
      <c r="A186" s="40" t="s">
        <v>175</v>
      </c>
      <c r="B186" s="11">
        <v>602</v>
      </c>
      <c r="C186" s="11" t="s">
        <v>43</v>
      </c>
      <c r="D186" s="13" t="s">
        <v>139</v>
      </c>
      <c r="E186" s="13" t="s">
        <v>18</v>
      </c>
      <c r="F186" s="41" t="s">
        <v>25</v>
      </c>
      <c r="G186" s="41" t="s">
        <v>16</v>
      </c>
      <c r="H186" s="14" t="s">
        <v>23</v>
      </c>
      <c r="I186" s="14"/>
      <c r="J186" s="20">
        <f t="shared" ref="J186:N186" si="145">SUM(J187,J189)</f>
        <v>522500</v>
      </c>
      <c r="K186" s="42">
        <f t="shared" si="145"/>
        <v>522500</v>
      </c>
      <c r="L186" s="42">
        <f t="shared" si="145"/>
        <v>0</v>
      </c>
      <c r="M186" s="42">
        <f t="shared" si="145"/>
        <v>0</v>
      </c>
      <c r="N186" s="42">
        <f t="shared" si="145"/>
        <v>0</v>
      </c>
      <c r="O186" s="15"/>
      <c r="P186" s="21">
        <f t="shared" ref="P186" si="146">SUM(P187,P189)</f>
        <v>417000</v>
      </c>
    </row>
    <row r="187" spans="1:16" s="12" customFormat="1" ht="31.5">
      <c r="A187" s="40" t="s">
        <v>176</v>
      </c>
      <c r="B187" s="11">
        <v>602</v>
      </c>
      <c r="C187" s="11" t="s">
        <v>43</v>
      </c>
      <c r="D187" s="13" t="s">
        <v>139</v>
      </c>
      <c r="E187" s="13" t="s">
        <v>18</v>
      </c>
      <c r="F187" s="41" t="s">
        <v>25</v>
      </c>
      <c r="G187" s="41" t="s">
        <v>16</v>
      </c>
      <c r="H187" s="14" t="s">
        <v>177</v>
      </c>
      <c r="I187" s="14"/>
      <c r="J187" s="20">
        <f t="shared" ref="J187:N187" si="147">J188</f>
        <v>117000</v>
      </c>
      <c r="K187" s="42">
        <f t="shared" si="147"/>
        <v>117000</v>
      </c>
      <c r="L187" s="42">
        <f t="shared" si="147"/>
        <v>0</v>
      </c>
      <c r="M187" s="42">
        <f t="shared" si="147"/>
        <v>0</v>
      </c>
      <c r="N187" s="42">
        <f t="shared" si="147"/>
        <v>0</v>
      </c>
      <c r="O187" s="15"/>
      <c r="P187" s="21">
        <f t="shared" ref="P187" si="148">P188</f>
        <v>117000</v>
      </c>
    </row>
    <row r="188" spans="1:16" s="12" customFormat="1" ht="31.5">
      <c r="A188" s="40" t="s">
        <v>45</v>
      </c>
      <c r="B188" s="11">
        <v>602</v>
      </c>
      <c r="C188" s="11" t="s">
        <v>43</v>
      </c>
      <c r="D188" s="13" t="s">
        <v>139</v>
      </c>
      <c r="E188" s="13" t="s">
        <v>18</v>
      </c>
      <c r="F188" s="41" t="s">
        <v>25</v>
      </c>
      <c r="G188" s="41" t="s">
        <v>16</v>
      </c>
      <c r="H188" s="14" t="s">
        <v>177</v>
      </c>
      <c r="I188" s="14" t="s">
        <v>46</v>
      </c>
      <c r="J188" s="20">
        <v>117000</v>
      </c>
      <c r="K188" s="42">
        <f>J188</f>
        <v>117000</v>
      </c>
      <c r="L188" s="42"/>
      <c r="M188" s="42"/>
      <c r="N188" s="42"/>
      <c r="O188" s="15"/>
      <c r="P188" s="21">
        <v>117000</v>
      </c>
    </row>
    <row r="189" spans="1:16" s="12" customFormat="1" ht="47.25">
      <c r="A189" s="40" t="s">
        <v>178</v>
      </c>
      <c r="B189" s="11">
        <v>602</v>
      </c>
      <c r="C189" s="11" t="s">
        <v>43</v>
      </c>
      <c r="D189" s="13" t="s">
        <v>139</v>
      </c>
      <c r="E189" s="13" t="s">
        <v>18</v>
      </c>
      <c r="F189" s="41" t="s">
        <v>25</v>
      </c>
      <c r="G189" s="41" t="s">
        <v>16</v>
      </c>
      <c r="H189" s="14" t="s">
        <v>179</v>
      </c>
      <c r="I189" s="14"/>
      <c r="J189" s="20">
        <f t="shared" ref="J189:N189" si="149">J190</f>
        <v>405500</v>
      </c>
      <c r="K189" s="42">
        <f t="shared" si="149"/>
        <v>405500</v>
      </c>
      <c r="L189" s="42">
        <f t="shared" si="149"/>
        <v>0</v>
      </c>
      <c r="M189" s="42">
        <f t="shared" si="149"/>
        <v>0</v>
      </c>
      <c r="N189" s="42">
        <f t="shared" si="149"/>
        <v>0</v>
      </c>
      <c r="O189" s="15"/>
      <c r="P189" s="21">
        <f t="shared" ref="P189" si="150">P190</f>
        <v>300000</v>
      </c>
    </row>
    <row r="190" spans="1:16" s="12" customFormat="1" ht="31.5">
      <c r="A190" s="40" t="s">
        <v>45</v>
      </c>
      <c r="B190" s="11">
        <v>602</v>
      </c>
      <c r="C190" s="11" t="s">
        <v>43</v>
      </c>
      <c r="D190" s="13" t="s">
        <v>139</v>
      </c>
      <c r="E190" s="13" t="s">
        <v>18</v>
      </c>
      <c r="F190" s="41" t="s">
        <v>25</v>
      </c>
      <c r="G190" s="41" t="s">
        <v>16</v>
      </c>
      <c r="H190" s="14" t="s">
        <v>179</v>
      </c>
      <c r="I190" s="14" t="s">
        <v>46</v>
      </c>
      <c r="J190" s="20">
        <v>405500</v>
      </c>
      <c r="K190" s="42">
        <f>J190</f>
        <v>405500</v>
      </c>
      <c r="L190" s="42"/>
      <c r="M190" s="42"/>
      <c r="N190" s="42"/>
      <c r="O190" s="15"/>
      <c r="P190" s="21">
        <v>300000</v>
      </c>
    </row>
    <row r="191" spans="1:16" s="12" customFormat="1" ht="31.5">
      <c r="A191" s="40" t="s">
        <v>180</v>
      </c>
      <c r="B191" s="11">
        <v>602</v>
      </c>
      <c r="C191" s="11" t="s">
        <v>43</v>
      </c>
      <c r="D191" s="13" t="s">
        <v>139</v>
      </c>
      <c r="E191" s="13" t="s">
        <v>18</v>
      </c>
      <c r="F191" s="41" t="s">
        <v>25</v>
      </c>
      <c r="G191" s="41" t="s">
        <v>18</v>
      </c>
      <c r="H191" s="14" t="s">
        <v>23</v>
      </c>
      <c r="I191" s="14"/>
      <c r="J191" s="21">
        <f>SUM(J192)</f>
        <v>263943</v>
      </c>
      <c r="K191" s="21">
        <f t="shared" ref="K191:N191" si="151">SUM(K192)</f>
        <v>263943</v>
      </c>
      <c r="L191" s="21">
        <f t="shared" si="151"/>
        <v>0</v>
      </c>
      <c r="M191" s="21">
        <f t="shared" si="151"/>
        <v>0</v>
      </c>
      <c r="N191" s="21">
        <f t="shared" si="151"/>
        <v>0</v>
      </c>
      <c r="O191" s="15"/>
      <c r="P191" s="21">
        <f>SUM(P192)</f>
        <v>263219</v>
      </c>
    </row>
    <row r="192" spans="1:16" s="12" customFormat="1" ht="47.25">
      <c r="A192" s="40" t="s">
        <v>181</v>
      </c>
      <c r="B192" s="11">
        <v>602</v>
      </c>
      <c r="C192" s="11" t="s">
        <v>43</v>
      </c>
      <c r="D192" s="13" t="s">
        <v>139</v>
      </c>
      <c r="E192" s="13" t="s">
        <v>18</v>
      </c>
      <c r="F192" s="41" t="s">
        <v>25</v>
      </c>
      <c r="G192" s="41" t="s">
        <v>18</v>
      </c>
      <c r="H192" s="14" t="s">
        <v>182</v>
      </c>
      <c r="I192" s="14"/>
      <c r="J192" s="20">
        <f t="shared" ref="J192:N192" si="152">J193</f>
        <v>263943</v>
      </c>
      <c r="K192" s="42">
        <f t="shared" si="152"/>
        <v>263943</v>
      </c>
      <c r="L192" s="42">
        <f t="shared" si="152"/>
        <v>0</v>
      </c>
      <c r="M192" s="42">
        <f t="shared" si="152"/>
        <v>0</v>
      </c>
      <c r="N192" s="42">
        <f t="shared" si="152"/>
        <v>0</v>
      </c>
      <c r="O192" s="15"/>
      <c r="P192" s="21">
        <f t="shared" ref="P192" si="153">P193</f>
        <v>263219</v>
      </c>
    </row>
    <row r="193" spans="1:16" s="12" customFormat="1" ht="31.5">
      <c r="A193" s="40" t="s">
        <v>45</v>
      </c>
      <c r="B193" s="11">
        <v>602</v>
      </c>
      <c r="C193" s="11" t="s">
        <v>43</v>
      </c>
      <c r="D193" s="13" t="s">
        <v>139</v>
      </c>
      <c r="E193" s="13" t="s">
        <v>18</v>
      </c>
      <c r="F193" s="41" t="s">
        <v>25</v>
      </c>
      <c r="G193" s="41" t="s">
        <v>18</v>
      </c>
      <c r="H193" s="14" t="s">
        <v>182</v>
      </c>
      <c r="I193" s="14" t="s">
        <v>46</v>
      </c>
      <c r="J193" s="20">
        <v>263943</v>
      </c>
      <c r="K193" s="42">
        <f>J193</f>
        <v>263943</v>
      </c>
      <c r="L193" s="42"/>
      <c r="M193" s="42"/>
      <c r="N193" s="42"/>
      <c r="O193" s="15"/>
      <c r="P193" s="21">
        <v>263219</v>
      </c>
    </row>
    <row r="194" spans="1:16" s="12" customFormat="1" ht="94.5">
      <c r="A194" s="40" t="s">
        <v>183</v>
      </c>
      <c r="B194" s="11">
        <v>602</v>
      </c>
      <c r="C194" s="11" t="s">
        <v>43</v>
      </c>
      <c r="D194" s="13" t="s">
        <v>139</v>
      </c>
      <c r="E194" s="13" t="s">
        <v>18</v>
      </c>
      <c r="F194" s="41" t="s">
        <v>9</v>
      </c>
      <c r="G194" s="41" t="s">
        <v>22</v>
      </c>
      <c r="H194" s="14" t="s">
        <v>23</v>
      </c>
      <c r="I194" s="14"/>
      <c r="J194" s="20">
        <f t="shared" ref="J194:N194" si="154">J195</f>
        <v>8309212</v>
      </c>
      <c r="K194" s="42">
        <f t="shared" si="154"/>
        <v>8309212</v>
      </c>
      <c r="L194" s="42">
        <f t="shared" si="154"/>
        <v>0</v>
      </c>
      <c r="M194" s="42">
        <f t="shared" si="154"/>
        <v>0</v>
      </c>
      <c r="N194" s="42">
        <f t="shared" si="154"/>
        <v>0</v>
      </c>
      <c r="O194" s="15"/>
      <c r="P194" s="21">
        <f t="shared" ref="P194" si="155">P195</f>
        <v>8612685</v>
      </c>
    </row>
    <row r="195" spans="1:16" s="12" customFormat="1" ht="63">
      <c r="A195" s="40" t="s">
        <v>184</v>
      </c>
      <c r="B195" s="11">
        <v>602</v>
      </c>
      <c r="C195" s="11" t="s">
        <v>43</v>
      </c>
      <c r="D195" s="13" t="s">
        <v>139</v>
      </c>
      <c r="E195" s="13" t="s">
        <v>18</v>
      </c>
      <c r="F195" s="41" t="s">
        <v>9</v>
      </c>
      <c r="G195" s="41" t="s">
        <v>16</v>
      </c>
      <c r="H195" s="14" t="s">
        <v>23</v>
      </c>
      <c r="I195" s="14"/>
      <c r="J195" s="20">
        <f t="shared" ref="J195" si="156">SUM(J196,J200)</f>
        <v>8309212</v>
      </c>
      <c r="K195" s="42">
        <f>SUM(K196,K200)</f>
        <v>8309212</v>
      </c>
      <c r="L195" s="42">
        <f t="shared" ref="L195:N195" si="157">SUM(L196,L200)</f>
        <v>0</v>
      </c>
      <c r="M195" s="42">
        <f t="shared" si="157"/>
        <v>0</v>
      </c>
      <c r="N195" s="42">
        <f t="shared" si="157"/>
        <v>0</v>
      </c>
      <c r="O195" s="15"/>
      <c r="P195" s="21">
        <f t="shared" ref="P195" si="158">SUM(P196,P200)</f>
        <v>8612685</v>
      </c>
    </row>
    <row r="196" spans="1:16" s="12" customFormat="1" ht="31.5">
      <c r="A196" s="40" t="s">
        <v>26</v>
      </c>
      <c r="B196" s="11">
        <v>602</v>
      </c>
      <c r="C196" s="11" t="s">
        <v>43</v>
      </c>
      <c r="D196" s="13" t="s">
        <v>139</v>
      </c>
      <c r="E196" s="13" t="s">
        <v>18</v>
      </c>
      <c r="F196" s="41" t="s">
        <v>9</v>
      </c>
      <c r="G196" s="41" t="s">
        <v>16</v>
      </c>
      <c r="H196" s="14" t="s">
        <v>27</v>
      </c>
      <c r="I196" s="14"/>
      <c r="J196" s="20">
        <f t="shared" ref="J196" si="159">SUM(J197:J199)</f>
        <v>474901</v>
      </c>
      <c r="K196" s="42">
        <f t="shared" ref="K196:N196" si="160">SUM(K197:K199)</f>
        <v>474901</v>
      </c>
      <c r="L196" s="42">
        <f t="shared" si="160"/>
        <v>0</v>
      </c>
      <c r="M196" s="42">
        <f t="shared" si="160"/>
        <v>0</v>
      </c>
      <c r="N196" s="42">
        <f t="shared" si="160"/>
        <v>0</v>
      </c>
      <c r="O196" s="15"/>
      <c r="P196" s="21">
        <f t="shared" ref="P196" si="161">SUM(P197:P199)</f>
        <v>464301</v>
      </c>
    </row>
    <row r="197" spans="1:16" s="12" customFormat="1" ht="94.5">
      <c r="A197" s="40" t="s">
        <v>28</v>
      </c>
      <c r="B197" s="11">
        <v>602</v>
      </c>
      <c r="C197" s="11" t="s">
        <v>43</v>
      </c>
      <c r="D197" s="13" t="s">
        <v>139</v>
      </c>
      <c r="E197" s="13" t="s">
        <v>18</v>
      </c>
      <c r="F197" s="41" t="s">
        <v>9</v>
      </c>
      <c r="G197" s="41" t="s">
        <v>16</v>
      </c>
      <c r="H197" s="14" t="s">
        <v>27</v>
      </c>
      <c r="I197" s="14" t="s">
        <v>29</v>
      </c>
      <c r="J197" s="20">
        <v>233281</v>
      </c>
      <c r="K197" s="42">
        <f>J197</f>
        <v>233281</v>
      </c>
      <c r="L197" s="42"/>
      <c r="M197" s="42"/>
      <c r="N197" s="42"/>
      <c r="O197" s="15"/>
      <c r="P197" s="20">
        <v>232681</v>
      </c>
    </row>
    <row r="198" spans="1:16" s="12" customFormat="1" ht="31.5">
      <c r="A198" s="40" t="s">
        <v>45</v>
      </c>
      <c r="B198" s="11">
        <v>602</v>
      </c>
      <c r="C198" s="11" t="s">
        <v>43</v>
      </c>
      <c r="D198" s="13" t="s">
        <v>139</v>
      </c>
      <c r="E198" s="13" t="s">
        <v>18</v>
      </c>
      <c r="F198" s="41" t="s">
        <v>9</v>
      </c>
      <c r="G198" s="41" t="s">
        <v>16</v>
      </c>
      <c r="H198" s="14" t="s">
        <v>27</v>
      </c>
      <c r="I198" s="14" t="s">
        <v>46</v>
      </c>
      <c r="J198" s="20">
        <v>240000</v>
      </c>
      <c r="K198" s="42">
        <f>J198</f>
        <v>240000</v>
      </c>
      <c r="L198" s="42"/>
      <c r="M198" s="42"/>
      <c r="N198" s="42"/>
      <c r="O198" s="15"/>
      <c r="P198" s="21">
        <v>230000</v>
      </c>
    </row>
    <row r="199" spans="1:16" s="12" customFormat="1" ht="15.75">
      <c r="A199" s="40" t="s">
        <v>47</v>
      </c>
      <c r="B199" s="11">
        <v>602</v>
      </c>
      <c r="C199" s="11" t="s">
        <v>43</v>
      </c>
      <c r="D199" s="13" t="s">
        <v>139</v>
      </c>
      <c r="E199" s="13" t="s">
        <v>18</v>
      </c>
      <c r="F199" s="41" t="s">
        <v>9</v>
      </c>
      <c r="G199" s="41" t="s">
        <v>16</v>
      </c>
      <c r="H199" s="14" t="s">
        <v>27</v>
      </c>
      <c r="I199" s="14" t="s">
        <v>48</v>
      </c>
      <c r="J199" s="20">
        <v>1620</v>
      </c>
      <c r="K199" s="42">
        <f>J199</f>
        <v>1620</v>
      </c>
      <c r="L199" s="42"/>
      <c r="M199" s="42"/>
      <c r="N199" s="42"/>
      <c r="O199" s="15"/>
      <c r="P199" s="21">
        <v>1620</v>
      </c>
    </row>
    <row r="200" spans="1:16" s="12" customFormat="1" ht="31.5">
      <c r="A200" s="40" t="s">
        <v>30</v>
      </c>
      <c r="B200" s="11">
        <v>602</v>
      </c>
      <c r="C200" s="11" t="s">
        <v>43</v>
      </c>
      <c r="D200" s="13" t="s">
        <v>139</v>
      </c>
      <c r="E200" s="13" t="s">
        <v>18</v>
      </c>
      <c r="F200" s="41" t="s">
        <v>9</v>
      </c>
      <c r="G200" s="41" t="s">
        <v>16</v>
      </c>
      <c r="H200" s="14" t="s">
        <v>31</v>
      </c>
      <c r="I200" s="14"/>
      <c r="J200" s="20">
        <f t="shared" ref="J200:N200" si="162">SUM(J201:J201)</f>
        <v>7834311</v>
      </c>
      <c r="K200" s="42">
        <f t="shared" si="162"/>
        <v>7834311</v>
      </c>
      <c r="L200" s="42">
        <f t="shared" si="162"/>
        <v>0</v>
      </c>
      <c r="M200" s="42">
        <f t="shared" si="162"/>
        <v>0</v>
      </c>
      <c r="N200" s="42">
        <f t="shared" si="162"/>
        <v>0</v>
      </c>
      <c r="O200" s="15"/>
      <c r="P200" s="21">
        <f t="shared" ref="P200" si="163">SUM(P201:P201)</f>
        <v>8148384</v>
      </c>
    </row>
    <row r="201" spans="1:16" s="12" customFormat="1" ht="94.5">
      <c r="A201" s="40" t="s">
        <v>28</v>
      </c>
      <c r="B201" s="11">
        <v>602</v>
      </c>
      <c r="C201" s="11" t="s">
        <v>43</v>
      </c>
      <c r="D201" s="13" t="s">
        <v>139</v>
      </c>
      <c r="E201" s="13" t="s">
        <v>18</v>
      </c>
      <c r="F201" s="41" t="s">
        <v>9</v>
      </c>
      <c r="G201" s="41" t="s">
        <v>16</v>
      </c>
      <c r="H201" s="14" t="s">
        <v>31</v>
      </c>
      <c r="I201" s="14" t="s">
        <v>29</v>
      </c>
      <c r="J201" s="20">
        <v>7834311</v>
      </c>
      <c r="K201" s="42">
        <f>J201</f>
        <v>7834311</v>
      </c>
      <c r="L201" s="42"/>
      <c r="M201" s="42"/>
      <c r="N201" s="42"/>
      <c r="O201" s="15"/>
      <c r="P201" s="21">
        <v>8148384</v>
      </c>
    </row>
    <row r="202" spans="1:16" s="27" customFormat="1" ht="47.25">
      <c r="A202" s="43" t="s">
        <v>185</v>
      </c>
      <c r="B202" s="44" t="s">
        <v>186</v>
      </c>
      <c r="C202" s="44"/>
      <c r="D202" s="45"/>
      <c r="E202" s="45"/>
      <c r="F202" s="46"/>
      <c r="G202" s="46"/>
      <c r="H202" s="47"/>
      <c r="I202" s="47"/>
      <c r="J202" s="28">
        <f t="shared" ref="J202:N202" si="164">SUM(J203,J210)</f>
        <v>6682484</v>
      </c>
      <c r="K202" s="48">
        <f t="shared" si="164"/>
        <v>6682484</v>
      </c>
      <c r="L202" s="48">
        <f t="shared" si="164"/>
        <v>0</v>
      </c>
      <c r="M202" s="48">
        <f t="shared" si="164"/>
        <v>0</v>
      </c>
      <c r="N202" s="48">
        <f t="shared" si="164"/>
        <v>0</v>
      </c>
      <c r="O202" s="26"/>
      <c r="P202" s="29">
        <f t="shared" ref="P202" si="165">SUM(P203,P210)</f>
        <v>6768968</v>
      </c>
    </row>
    <row r="203" spans="1:16" s="27" customFormat="1" ht="15.75">
      <c r="A203" s="43" t="s">
        <v>137</v>
      </c>
      <c r="B203" s="44" t="s">
        <v>186</v>
      </c>
      <c r="C203" s="44" t="s">
        <v>43</v>
      </c>
      <c r="D203" s="45"/>
      <c r="E203" s="45"/>
      <c r="F203" s="46"/>
      <c r="G203" s="46"/>
      <c r="H203" s="47"/>
      <c r="I203" s="47"/>
      <c r="J203" s="28">
        <f t="shared" ref="J203:N205" si="166">J204</f>
        <v>476800</v>
      </c>
      <c r="K203" s="48">
        <f t="shared" si="166"/>
        <v>476800</v>
      </c>
      <c r="L203" s="48">
        <f t="shared" si="166"/>
        <v>0</v>
      </c>
      <c r="M203" s="48">
        <f t="shared" si="166"/>
        <v>0</v>
      </c>
      <c r="N203" s="48">
        <f t="shared" si="166"/>
        <v>0</v>
      </c>
      <c r="O203" s="26"/>
      <c r="P203" s="29">
        <f t="shared" ref="P203:P204" si="167">P204</f>
        <v>476800</v>
      </c>
    </row>
    <row r="204" spans="1:16" s="27" customFormat="1" ht="31.5">
      <c r="A204" s="43" t="s">
        <v>138</v>
      </c>
      <c r="B204" s="44" t="s">
        <v>186</v>
      </c>
      <c r="C204" s="44" t="s">
        <v>43</v>
      </c>
      <c r="D204" s="45" t="s">
        <v>139</v>
      </c>
      <c r="E204" s="45"/>
      <c r="F204" s="46"/>
      <c r="G204" s="46"/>
      <c r="H204" s="47"/>
      <c r="I204" s="47"/>
      <c r="J204" s="28">
        <f t="shared" si="166"/>
        <v>476800</v>
      </c>
      <c r="K204" s="48">
        <f t="shared" si="166"/>
        <v>476800</v>
      </c>
      <c r="L204" s="48">
        <f t="shared" si="166"/>
        <v>0</v>
      </c>
      <c r="M204" s="48">
        <f t="shared" si="166"/>
        <v>0</v>
      </c>
      <c r="N204" s="48">
        <f t="shared" si="166"/>
        <v>0</v>
      </c>
      <c r="O204" s="26"/>
      <c r="P204" s="29">
        <f t="shared" si="167"/>
        <v>476800</v>
      </c>
    </row>
    <row r="205" spans="1:16" s="27" customFormat="1" ht="78.75">
      <c r="A205" s="43" t="s">
        <v>164</v>
      </c>
      <c r="B205" s="44" t="s">
        <v>186</v>
      </c>
      <c r="C205" s="44" t="s">
        <v>43</v>
      </c>
      <c r="D205" s="45" t="s">
        <v>139</v>
      </c>
      <c r="E205" s="45" t="s">
        <v>58</v>
      </c>
      <c r="F205" s="46" t="s">
        <v>21</v>
      </c>
      <c r="G205" s="46" t="s">
        <v>22</v>
      </c>
      <c r="H205" s="47" t="s">
        <v>23</v>
      </c>
      <c r="I205" s="47"/>
      <c r="J205" s="28">
        <f t="shared" ref="J205:J207" si="168">SUM(J206)</f>
        <v>476800</v>
      </c>
      <c r="K205" s="48">
        <f t="shared" si="166"/>
        <v>476800</v>
      </c>
      <c r="L205" s="48">
        <f t="shared" si="166"/>
        <v>0</v>
      </c>
      <c r="M205" s="48">
        <f t="shared" si="166"/>
        <v>0</v>
      </c>
      <c r="N205" s="48">
        <f t="shared" si="166"/>
        <v>0</v>
      </c>
      <c r="O205" s="26"/>
      <c r="P205" s="29">
        <f t="shared" ref="P205:P207" si="169">SUM(P206)</f>
        <v>476800</v>
      </c>
    </row>
    <row r="206" spans="1:16" s="27" customFormat="1" ht="31.5">
      <c r="A206" s="43" t="s">
        <v>187</v>
      </c>
      <c r="B206" s="44" t="s">
        <v>186</v>
      </c>
      <c r="C206" s="44" t="s">
        <v>43</v>
      </c>
      <c r="D206" s="45" t="s">
        <v>139</v>
      </c>
      <c r="E206" s="45" t="s">
        <v>58</v>
      </c>
      <c r="F206" s="46" t="s">
        <v>25</v>
      </c>
      <c r="G206" s="46" t="s">
        <v>22</v>
      </c>
      <c r="H206" s="47" t="s">
        <v>23</v>
      </c>
      <c r="I206" s="47"/>
      <c r="J206" s="28">
        <f t="shared" si="168"/>
        <v>476800</v>
      </c>
      <c r="K206" s="48">
        <f>SUM(K207)</f>
        <v>476800</v>
      </c>
      <c r="L206" s="48">
        <f>SUM(L207)</f>
        <v>0</v>
      </c>
      <c r="M206" s="48">
        <f>SUM(M207)</f>
        <v>0</v>
      </c>
      <c r="N206" s="48">
        <f>SUM(N207)</f>
        <v>0</v>
      </c>
      <c r="O206" s="26"/>
      <c r="P206" s="29">
        <f t="shared" si="169"/>
        <v>476800</v>
      </c>
    </row>
    <row r="207" spans="1:16" s="27" customFormat="1" ht="31.5">
      <c r="A207" s="43" t="s">
        <v>188</v>
      </c>
      <c r="B207" s="44" t="s">
        <v>186</v>
      </c>
      <c r="C207" s="44" t="s">
        <v>43</v>
      </c>
      <c r="D207" s="45" t="s">
        <v>139</v>
      </c>
      <c r="E207" s="45" t="s">
        <v>58</v>
      </c>
      <c r="F207" s="46" t="s">
        <v>25</v>
      </c>
      <c r="G207" s="46" t="s">
        <v>16</v>
      </c>
      <c r="H207" s="47" t="s">
        <v>23</v>
      </c>
      <c r="I207" s="47"/>
      <c r="J207" s="28">
        <f t="shared" si="168"/>
        <v>476800</v>
      </c>
      <c r="K207" s="28">
        <f>SUM(K208)</f>
        <v>476800</v>
      </c>
      <c r="L207" s="28">
        <f t="shared" ref="L207:N207" si="170">SUM(L208)</f>
        <v>0</v>
      </c>
      <c r="M207" s="28">
        <f t="shared" si="170"/>
        <v>0</v>
      </c>
      <c r="N207" s="28">
        <f t="shared" si="170"/>
        <v>0</v>
      </c>
      <c r="O207" s="26"/>
      <c r="P207" s="29">
        <f t="shared" si="169"/>
        <v>476800</v>
      </c>
    </row>
    <row r="208" spans="1:16" s="27" customFormat="1" ht="31.5">
      <c r="A208" s="43" t="s">
        <v>189</v>
      </c>
      <c r="B208" s="44" t="s">
        <v>186</v>
      </c>
      <c r="C208" s="44" t="s">
        <v>43</v>
      </c>
      <c r="D208" s="45" t="s">
        <v>139</v>
      </c>
      <c r="E208" s="45" t="s">
        <v>58</v>
      </c>
      <c r="F208" s="46" t="s">
        <v>25</v>
      </c>
      <c r="G208" s="46" t="s">
        <v>16</v>
      </c>
      <c r="H208" s="47" t="s">
        <v>190</v>
      </c>
      <c r="I208" s="47"/>
      <c r="J208" s="28">
        <f t="shared" ref="J208:N208" si="171">J209</f>
        <v>476800</v>
      </c>
      <c r="K208" s="28">
        <f t="shared" si="171"/>
        <v>476800</v>
      </c>
      <c r="L208" s="28">
        <f t="shared" si="171"/>
        <v>0</v>
      </c>
      <c r="M208" s="28">
        <f t="shared" si="171"/>
        <v>0</v>
      </c>
      <c r="N208" s="28">
        <f t="shared" si="171"/>
        <v>0</v>
      </c>
      <c r="O208" s="26"/>
      <c r="P208" s="29">
        <f t="shared" ref="P208" si="172">P209</f>
        <v>476800</v>
      </c>
    </row>
    <row r="209" spans="1:16" s="27" customFormat="1" ht="31.5">
      <c r="A209" s="43" t="s">
        <v>45</v>
      </c>
      <c r="B209" s="44" t="s">
        <v>186</v>
      </c>
      <c r="C209" s="44" t="s">
        <v>43</v>
      </c>
      <c r="D209" s="45" t="s">
        <v>139</v>
      </c>
      <c r="E209" s="45" t="s">
        <v>58</v>
      </c>
      <c r="F209" s="46" t="s">
        <v>25</v>
      </c>
      <c r="G209" s="46" t="s">
        <v>16</v>
      </c>
      <c r="H209" s="47" t="s">
        <v>190</v>
      </c>
      <c r="I209" s="47" t="s">
        <v>46</v>
      </c>
      <c r="J209" s="28">
        <v>476800</v>
      </c>
      <c r="K209" s="48">
        <f>J209</f>
        <v>476800</v>
      </c>
      <c r="L209" s="48"/>
      <c r="M209" s="48"/>
      <c r="N209" s="48"/>
      <c r="O209" s="26"/>
      <c r="P209" s="29">
        <v>476800</v>
      </c>
    </row>
    <row r="210" spans="1:16" s="22" customFormat="1" ht="15.75">
      <c r="A210" s="40" t="s">
        <v>191</v>
      </c>
      <c r="B210" s="11">
        <v>603</v>
      </c>
      <c r="C210" s="11" t="s">
        <v>58</v>
      </c>
      <c r="D210" s="13"/>
      <c r="E210" s="13"/>
      <c r="F210" s="41"/>
      <c r="G210" s="41"/>
      <c r="H210" s="14"/>
      <c r="I210" s="14"/>
      <c r="J210" s="20">
        <f t="shared" ref="J210:N213" si="173">J211</f>
        <v>6205684</v>
      </c>
      <c r="K210" s="42">
        <f t="shared" si="173"/>
        <v>6205684</v>
      </c>
      <c r="L210" s="42">
        <f t="shared" si="173"/>
        <v>0</v>
      </c>
      <c r="M210" s="42">
        <f t="shared" si="173"/>
        <v>0</v>
      </c>
      <c r="N210" s="42">
        <f t="shared" si="173"/>
        <v>0</v>
      </c>
      <c r="O210" s="15"/>
      <c r="P210" s="21">
        <f t="shared" ref="P210:P213" si="174">P211</f>
        <v>6292168</v>
      </c>
    </row>
    <row r="211" spans="1:16" s="22" customFormat="1" ht="31.5">
      <c r="A211" s="40" t="s">
        <v>192</v>
      </c>
      <c r="B211" s="11">
        <v>603</v>
      </c>
      <c r="C211" s="11" t="s">
        <v>58</v>
      </c>
      <c r="D211" s="13" t="s">
        <v>58</v>
      </c>
      <c r="E211" s="13"/>
      <c r="F211" s="41"/>
      <c r="G211" s="41"/>
      <c r="H211" s="14"/>
      <c r="I211" s="14"/>
      <c r="J211" s="20">
        <f t="shared" si="173"/>
        <v>6205684</v>
      </c>
      <c r="K211" s="42">
        <f t="shared" si="173"/>
        <v>6205684</v>
      </c>
      <c r="L211" s="42">
        <f t="shared" si="173"/>
        <v>0</v>
      </c>
      <c r="M211" s="42">
        <f t="shared" si="173"/>
        <v>0</v>
      </c>
      <c r="N211" s="42">
        <f t="shared" si="173"/>
        <v>0</v>
      </c>
      <c r="O211" s="15"/>
      <c r="P211" s="21">
        <f t="shared" si="174"/>
        <v>6292168</v>
      </c>
    </row>
    <row r="212" spans="1:16" s="22" customFormat="1" ht="78.75">
      <c r="A212" s="40" t="s">
        <v>164</v>
      </c>
      <c r="B212" s="11">
        <v>603</v>
      </c>
      <c r="C212" s="11" t="s">
        <v>58</v>
      </c>
      <c r="D212" s="13" t="s">
        <v>58</v>
      </c>
      <c r="E212" s="13" t="s">
        <v>58</v>
      </c>
      <c r="F212" s="41" t="s">
        <v>21</v>
      </c>
      <c r="G212" s="41" t="s">
        <v>22</v>
      </c>
      <c r="H212" s="14" t="s">
        <v>23</v>
      </c>
      <c r="I212" s="14"/>
      <c r="J212" s="20">
        <f t="shared" si="173"/>
        <v>6205684</v>
      </c>
      <c r="K212" s="42">
        <f t="shared" si="173"/>
        <v>6205684</v>
      </c>
      <c r="L212" s="42">
        <f t="shared" si="173"/>
        <v>0</v>
      </c>
      <c r="M212" s="42">
        <f t="shared" si="173"/>
        <v>0</v>
      </c>
      <c r="N212" s="42">
        <f t="shared" si="173"/>
        <v>0</v>
      </c>
      <c r="O212" s="15"/>
      <c r="P212" s="21">
        <f t="shared" si="174"/>
        <v>6292168</v>
      </c>
    </row>
    <row r="213" spans="1:16" s="22" customFormat="1" ht="110.25">
      <c r="A213" s="40" t="s">
        <v>193</v>
      </c>
      <c r="B213" s="11">
        <v>603</v>
      </c>
      <c r="C213" s="11" t="s">
        <v>58</v>
      </c>
      <c r="D213" s="13" t="s">
        <v>58</v>
      </c>
      <c r="E213" s="13" t="s">
        <v>58</v>
      </c>
      <c r="F213" s="41" t="s">
        <v>9</v>
      </c>
      <c r="G213" s="41" t="s">
        <v>22</v>
      </c>
      <c r="H213" s="14" t="s">
        <v>23</v>
      </c>
      <c r="I213" s="14"/>
      <c r="J213" s="20">
        <f t="shared" si="173"/>
        <v>6205684</v>
      </c>
      <c r="K213" s="42">
        <f t="shared" si="173"/>
        <v>6205684</v>
      </c>
      <c r="L213" s="42">
        <f t="shared" si="173"/>
        <v>0</v>
      </c>
      <c r="M213" s="42">
        <f t="shared" si="173"/>
        <v>0</v>
      </c>
      <c r="N213" s="42">
        <f t="shared" si="173"/>
        <v>0</v>
      </c>
      <c r="O213" s="15"/>
      <c r="P213" s="21">
        <f t="shared" si="174"/>
        <v>6292168</v>
      </c>
    </row>
    <row r="214" spans="1:16" s="22" customFormat="1" ht="63">
      <c r="A214" s="40" t="s">
        <v>194</v>
      </c>
      <c r="B214" s="11">
        <v>603</v>
      </c>
      <c r="C214" s="11" t="s">
        <v>58</v>
      </c>
      <c r="D214" s="13" t="s">
        <v>58</v>
      </c>
      <c r="E214" s="13" t="s">
        <v>58</v>
      </c>
      <c r="F214" s="41" t="s">
        <v>9</v>
      </c>
      <c r="G214" s="41" t="s">
        <v>16</v>
      </c>
      <c r="H214" s="14" t="s">
        <v>23</v>
      </c>
      <c r="I214" s="14"/>
      <c r="J214" s="20">
        <f>SUM(J215,J218)</f>
        <v>6205684</v>
      </c>
      <c r="K214" s="20">
        <f>SUM(K215,K218)</f>
        <v>6205684</v>
      </c>
      <c r="L214" s="20">
        <f>SUM(L215,L218)</f>
        <v>0</v>
      </c>
      <c r="M214" s="20">
        <f>SUM(M215,M218)</f>
        <v>0</v>
      </c>
      <c r="N214" s="20">
        <f>SUM(N215,N218)</f>
        <v>0</v>
      </c>
      <c r="O214" s="15"/>
      <c r="P214" s="21">
        <f>SUM(P215,P218)</f>
        <v>6292168</v>
      </c>
    </row>
    <row r="215" spans="1:16" s="22" customFormat="1" ht="31.5">
      <c r="A215" s="40" t="s">
        <v>26</v>
      </c>
      <c r="B215" s="11" t="s">
        <v>186</v>
      </c>
      <c r="C215" s="11" t="s">
        <v>58</v>
      </c>
      <c r="D215" s="13" t="s">
        <v>58</v>
      </c>
      <c r="E215" s="13" t="s">
        <v>58</v>
      </c>
      <c r="F215" s="41" t="s">
        <v>9</v>
      </c>
      <c r="G215" s="41" t="s">
        <v>16</v>
      </c>
      <c r="H215" s="14" t="s">
        <v>27</v>
      </c>
      <c r="I215" s="14"/>
      <c r="J215" s="20">
        <f>SUM(J216:J217)</f>
        <v>470272</v>
      </c>
      <c r="K215" s="20">
        <f>SUM(K216:K217)</f>
        <v>470272</v>
      </c>
      <c r="L215" s="20">
        <f>SUM(L216:L217)</f>
        <v>0</v>
      </c>
      <c r="M215" s="20">
        <f>SUM(M216:M217)</f>
        <v>0</v>
      </c>
      <c r="N215" s="20">
        <f>SUM(N216:N217)</f>
        <v>0</v>
      </c>
      <c r="O215" s="15"/>
      <c r="P215" s="21">
        <f>SUM(P216:P217)</f>
        <v>470272</v>
      </c>
    </row>
    <row r="216" spans="1:16" s="22" customFormat="1" ht="94.5">
      <c r="A216" s="40" t="s">
        <v>28</v>
      </c>
      <c r="B216" s="11" t="s">
        <v>186</v>
      </c>
      <c r="C216" s="11" t="s">
        <v>58</v>
      </c>
      <c r="D216" s="13" t="s">
        <v>58</v>
      </c>
      <c r="E216" s="13" t="s">
        <v>58</v>
      </c>
      <c r="F216" s="41" t="s">
        <v>9</v>
      </c>
      <c r="G216" s="41" t="s">
        <v>16</v>
      </c>
      <c r="H216" s="14" t="s">
        <v>27</v>
      </c>
      <c r="I216" s="14" t="s">
        <v>29</v>
      </c>
      <c r="J216" s="20">
        <v>127420</v>
      </c>
      <c r="K216" s="42">
        <f>J216</f>
        <v>127420</v>
      </c>
      <c r="L216" s="42"/>
      <c r="M216" s="42"/>
      <c r="N216" s="42"/>
      <c r="O216" s="15"/>
      <c r="P216" s="21">
        <v>127420</v>
      </c>
    </row>
    <row r="217" spans="1:16" s="22" customFormat="1" ht="31.5">
      <c r="A217" s="40" t="s">
        <v>45</v>
      </c>
      <c r="B217" s="11" t="s">
        <v>186</v>
      </c>
      <c r="C217" s="11" t="s">
        <v>58</v>
      </c>
      <c r="D217" s="13" t="s">
        <v>58</v>
      </c>
      <c r="E217" s="13" t="s">
        <v>58</v>
      </c>
      <c r="F217" s="41" t="s">
        <v>9</v>
      </c>
      <c r="G217" s="41" t="s">
        <v>16</v>
      </c>
      <c r="H217" s="14" t="s">
        <v>27</v>
      </c>
      <c r="I217" s="14" t="s">
        <v>46</v>
      </c>
      <c r="J217" s="20">
        <v>342852</v>
      </c>
      <c r="K217" s="42">
        <f>J217</f>
        <v>342852</v>
      </c>
      <c r="L217" s="42"/>
      <c r="M217" s="42"/>
      <c r="N217" s="42"/>
      <c r="O217" s="15"/>
      <c r="P217" s="21">
        <v>342852</v>
      </c>
    </row>
    <row r="218" spans="1:16" s="22" customFormat="1" ht="31.5">
      <c r="A218" s="40" t="s">
        <v>30</v>
      </c>
      <c r="B218" s="11" t="s">
        <v>186</v>
      </c>
      <c r="C218" s="11" t="s">
        <v>58</v>
      </c>
      <c r="D218" s="13" t="s">
        <v>58</v>
      </c>
      <c r="E218" s="13" t="s">
        <v>58</v>
      </c>
      <c r="F218" s="41" t="s">
        <v>9</v>
      </c>
      <c r="G218" s="41" t="s">
        <v>16</v>
      </c>
      <c r="H218" s="14" t="s">
        <v>31</v>
      </c>
      <c r="I218" s="14"/>
      <c r="J218" s="20">
        <f t="shared" ref="J218:N218" si="175">SUM(J219:J219)</f>
        <v>5735412</v>
      </c>
      <c r="K218" s="42">
        <f t="shared" si="175"/>
        <v>5735412</v>
      </c>
      <c r="L218" s="42">
        <f t="shared" si="175"/>
        <v>0</v>
      </c>
      <c r="M218" s="42">
        <f t="shared" si="175"/>
        <v>0</v>
      </c>
      <c r="N218" s="42">
        <f t="shared" si="175"/>
        <v>0</v>
      </c>
      <c r="O218" s="15"/>
      <c r="P218" s="21">
        <f t="shared" ref="P218" si="176">SUM(P219:P219)</f>
        <v>5821896</v>
      </c>
    </row>
    <row r="219" spans="1:16" s="22" customFormat="1" ht="94.5">
      <c r="A219" s="40" t="s">
        <v>28</v>
      </c>
      <c r="B219" s="11" t="s">
        <v>186</v>
      </c>
      <c r="C219" s="11" t="s">
        <v>58</v>
      </c>
      <c r="D219" s="13" t="s">
        <v>58</v>
      </c>
      <c r="E219" s="13" t="s">
        <v>58</v>
      </c>
      <c r="F219" s="41" t="s">
        <v>9</v>
      </c>
      <c r="G219" s="41" t="s">
        <v>16</v>
      </c>
      <c r="H219" s="14" t="s">
        <v>31</v>
      </c>
      <c r="I219" s="14" t="s">
        <v>29</v>
      </c>
      <c r="J219" s="20">
        <v>5735412</v>
      </c>
      <c r="K219" s="42">
        <f>J219</f>
        <v>5735412</v>
      </c>
      <c r="L219" s="42"/>
      <c r="M219" s="42"/>
      <c r="N219" s="42"/>
      <c r="O219" s="15"/>
      <c r="P219" s="21">
        <v>5821896</v>
      </c>
    </row>
    <row r="220" spans="1:16" s="22" customFormat="1" ht="31.5">
      <c r="A220" s="40" t="s">
        <v>195</v>
      </c>
      <c r="B220" s="11" t="s">
        <v>196</v>
      </c>
      <c r="C220" s="11"/>
      <c r="D220" s="13"/>
      <c r="E220" s="13"/>
      <c r="F220" s="41"/>
      <c r="G220" s="41"/>
      <c r="H220" s="14"/>
      <c r="I220" s="14"/>
      <c r="J220" s="20">
        <f>SUM(J221,J243)</f>
        <v>21301368</v>
      </c>
      <c r="K220" s="42">
        <f>SUM(K221,K243)</f>
        <v>21301368</v>
      </c>
      <c r="L220" s="42">
        <f>SUM(L221,L243)</f>
        <v>0</v>
      </c>
      <c r="M220" s="42">
        <f>SUM(M221,M243)</f>
        <v>0</v>
      </c>
      <c r="N220" s="42">
        <f>SUM(N221,N243)</f>
        <v>0</v>
      </c>
      <c r="O220" s="15"/>
      <c r="P220" s="21">
        <f>SUM(P221,P243)</f>
        <v>21398812</v>
      </c>
    </row>
    <row r="221" spans="1:16" s="12" customFormat="1" ht="15.75">
      <c r="A221" s="40" t="s">
        <v>15</v>
      </c>
      <c r="B221" s="11" t="s">
        <v>196</v>
      </c>
      <c r="C221" s="11" t="s">
        <v>16</v>
      </c>
      <c r="D221" s="13"/>
      <c r="E221" s="13"/>
      <c r="F221" s="41"/>
      <c r="G221" s="41"/>
      <c r="H221" s="14"/>
      <c r="I221" s="14"/>
      <c r="J221" s="20">
        <f>SUM(J222,J230,J235)</f>
        <v>20201368</v>
      </c>
      <c r="K221" s="42">
        <f>SUM(K222,K230,K235)</f>
        <v>20201368</v>
      </c>
      <c r="L221" s="42">
        <f>SUM(L222,L230,L235)</f>
        <v>0</v>
      </c>
      <c r="M221" s="42">
        <f>SUM(M222,M230,M235)</f>
        <v>0</v>
      </c>
      <c r="N221" s="42">
        <f>SUM(N222,N230,N235)</f>
        <v>0</v>
      </c>
      <c r="O221" s="15"/>
      <c r="P221" s="21">
        <f>SUM(P222,P230,P235)</f>
        <v>20298812</v>
      </c>
    </row>
    <row r="222" spans="1:16" s="22" customFormat="1" ht="47.25">
      <c r="A222" s="40" t="s">
        <v>197</v>
      </c>
      <c r="B222" s="11" t="s">
        <v>196</v>
      </c>
      <c r="C222" s="11" t="s">
        <v>16</v>
      </c>
      <c r="D222" s="13" t="s">
        <v>198</v>
      </c>
      <c r="E222" s="13"/>
      <c r="F222" s="41"/>
      <c r="G222" s="41"/>
      <c r="H222" s="14"/>
      <c r="I222" s="14"/>
      <c r="J222" s="20">
        <f t="shared" ref="J222:N223" si="177">J223</f>
        <v>14747738</v>
      </c>
      <c r="K222" s="42">
        <f t="shared" si="177"/>
        <v>14747738</v>
      </c>
      <c r="L222" s="42">
        <f t="shared" si="177"/>
        <v>0</v>
      </c>
      <c r="M222" s="42">
        <f t="shared" si="177"/>
        <v>0</v>
      </c>
      <c r="N222" s="42">
        <f t="shared" si="177"/>
        <v>0</v>
      </c>
      <c r="O222" s="15"/>
      <c r="P222" s="21">
        <f t="shared" ref="P222:P223" si="178">P223</f>
        <v>14845182</v>
      </c>
    </row>
    <row r="223" spans="1:16" s="22" customFormat="1" ht="47.25">
      <c r="A223" s="40" t="s">
        <v>199</v>
      </c>
      <c r="B223" s="11">
        <v>604</v>
      </c>
      <c r="C223" s="11" t="s">
        <v>16</v>
      </c>
      <c r="D223" s="13" t="s">
        <v>198</v>
      </c>
      <c r="E223" s="13" t="s">
        <v>200</v>
      </c>
      <c r="F223" s="41" t="s">
        <v>21</v>
      </c>
      <c r="G223" s="41" t="s">
        <v>22</v>
      </c>
      <c r="H223" s="14" t="s">
        <v>23</v>
      </c>
      <c r="I223" s="14"/>
      <c r="J223" s="20">
        <f t="shared" si="177"/>
        <v>14747738</v>
      </c>
      <c r="K223" s="42">
        <f t="shared" si="177"/>
        <v>14747738</v>
      </c>
      <c r="L223" s="42">
        <f t="shared" si="177"/>
        <v>0</v>
      </c>
      <c r="M223" s="42">
        <f t="shared" si="177"/>
        <v>0</v>
      </c>
      <c r="N223" s="42">
        <f t="shared" si="177"/>
        <v>0</v>
      </c>
      <c r="O223" s="15"/>
      <c r="P223" s="21">
        <f t="shared" si="178"/>
        <v>14845182</v>
      </c>
    </row>
    <row r="224" spans="1:16" s="22" customFormat="1" ht="63">
      <c r="A224" s="40" t="s">
        <v>201</v>
      </c>
      <c r="B224" s="11" t="s">
        <v>196</v>
      </c>
      <c r="C224" s="11" t="s">
        <v>16</v>
      </c>
      <c r="D224" s="13" t="s">
        <v>198</v>
      </c>
      <c r="E224" s="13" t="s">
        <v>200</v>
      </c>
      <c r="F224" s="41" t="s">
        <v>25</v>
      </c>
      <c r="G224" s="41" t="s">
        <v>22</v>
      </c>
      <c r="H224" s="14" t="s">
        <v>23</v>
      </c>
      <c r="I224" s="14"/>
      <c r="J224" s="20">
        <f>SUM(J225,J228)</f>
        <v>14747738</v>
      </c>
      <c r="K224" s="42">
        <f>SUM(K225,K228)</f>
        <v>14747738</v>
      </c>
      <c r="L224" s="42">
        <f>SUM(L225,L228)</f>
        <v>0</v>
      </c>
      <c r="M224" s="42">
        <f>SUM(M225,M228)</f>
        <v>0</v>
      </c>
      <c r="N224" s="42">
        <f>SUM(N225,N228)</f>
        <v>0</v>
      </c>
      <c r="O224" s="15"/>
      <c r="P224" s="21">
        <f>SUM(P225,P228)</f>
        <v>14845182</v>
      </c>
    </row>
    <row r="225" spans="1:16" s="22" customFormat="1" ht="31.5">
      <c r="A225" s="40" t="s">
        <v>26</v>
      </c>
      <c r="B225" s="11" t="s">
        <v>196</v>
      </c>
      <c r="C225" s="11" t="s">
        <v>16</v>
      </c>
      <c r="D225" s="13" t="s">
        <v>198</v>
      </c>
      <c r="E225" s="13" t="s">
        <v>200</v>
      </c>
      <c r="F225" s="41" t="s">
        <v>25</v>
      </c>
      <c r="G225" s="41" t="s">
        <v>22</v>
      </c>
      <c r="H225" s="14" t="s">
        <v>27</v>
      </c>
      <c r="I225" s="14"/>
      <c r="J225" s="20">
        <f>SUM(J226:J227)</f>
        <v>636148</v>
      </c>
      <c r="K225" s="42">
        <f>SUM(K226:K227)</f>
        <v>636148</v>
      </c>
      <c r="L225" s="42">
        <f>SUM(L226:L227)</f>
        <v>0</v>
      </c>
      <c r="M225" s="42">
        <f>SUM(M226:M227)</f>
        <v>0</v>
      </c>
      <c r="N225" s="42">
        <f>SUM(N226:N227)</f>
        <v>0</v>
      </c>
      <c r="O225" s="15"/>
      <c r="P225" s="21">
        <f>SUM(P226:P227)</f>
        <v>733592</v>
      </c>
    </row>
    <row r="226" spans="1:16" s="22" customFormat="1" ht="94.5">
      <c r="A226" s="40" t="s">
        <v>28</v>
      </c>
      <c r="B226" s="11" t="s">
        <v>196</v>
      </c>
      <c r="C226" s="11" t="s">
        <v>16</v>
      </c>
      <c r="D226" s="13" t="s">
        <v>198</v>
      </c>
      <c r="E226" s="13" t="s">
        <v>200</v>
      </c>
      <c r="F226" s="41" t="s">
        <v>25</v>
      </c>
      <c r="G226" s="41" t="s">
        <v>22</v>
      </c>
      <c r="H226" s="14" t="s">
        <v>27</v>
      </c>
      <c r="I226" s="14" t="s">
        <v>29</v>
      </c>
      <c r="J226" s="20">
        <v>444461</v>
      </c>
      <c r="K226" s="42">
        <f>J226</f>
        <v>444461</v>
      </c>
      <c r="L226" s="42"/>
      <c r="M226" s="42"/>
      <c r="N226" s="42"/>
      <c r="O226" s="15"/>
      <c r="P226" s="21">
        <v>444461</v>
      </c>
    </row>
    <row r="227" spans="1:16" s="22" customFormat="1" ht="31.5">
      <c r="A227" s="40" t="s">
        <v>45</v>
      </c>
      <c r="B227" s="11" t="s">
        <v>196</v>
      </c>
      <c r="C227" s="11" t="s">
        <v>16</v>
      </c>
      <c r="D227" s="13" t="s">
        <v>198</v>
      </c>
      <c r="E227" s="13" t="s">
        <v>200</v>
      </c>
      <c r="F227" s="41" t="s">
        <v>25</v>
      </c>
      <c r="G227" s="41" t="s">
        <v>22</v>
      </c>
      <c r="H227" s="14" t="s">
        <v>27</v>
      </c>
      <c r="I227" s="14" t="s">
        <v>46</v>
      </c>
      <c r="J227" s="20">
        <v>191687</v>
      </c>
      <c r="K227" s="42">
        <f>J227</f>
        <v>191687</v>
      </c>
      <c r="L227" s="42"/>
      <c r="M227" s="42"/>
      <c r="N227" s="42"/>
      <c r="O227" s="15"/>
      <c r="P227" s="21">
        <v>289131</v>
      </c>
    </row>
    <row r="228" spans="1:16" s="22" customFormat="1" ht="31.5">
      <c r="A228" s="40" t="s">
        <v>30</v>
      </c>
      <c r="B228" s="11" t="s">
        <v>196</v>
      </c>
      <c r="C228" s="11" t="s">
        <v>16</v>
      </c>
      <c r="D228" s="13" t="s">
        <v>198</v>
      </c>
      <c r="E228" s="13" t="s">
        <v>200</v>
      </c>
      <c r="F228" s="41" t="s">
        <v>25</v>
      </c>
      <c r="G228" s="41" t="s">
        <v>22</v>
      </c>
      <c r="H228" s="14" t="s">
        <v>31</v>
      </c>
      <c r="I228" s="14"/>
      <c r="J228" s="20">
        <f>SUM(J229:J229)</f>
        <v>14111590</v>
      </c>
      <c r="K228" s="20">
        <f>SUM(K229:K229)</f>
        <v>14111590</v>
      </c>
      <c r="L228" s="20">
        <f>SUM(L229:L229)</f>
        <v>0</v>
      </c>
      <c r="M228" s="20">
        <f>SUM(M229:M229)</f>
        <v>0</v>
      </c>
      <c r="N228" s="20">
        <f>SUM(N229:N229)</f>
        <v>0</v>
      </c>
      <c r="O228" s="15"/>
      <c r="P228" s="21">
        <f>SUM(P229:P229)</f>
        <v>14111590</v>
      </c>
    </row>
    <row r="229" spans="1:16" s="22" customFormat="1" ht="94.5">
      <c r="A229" s="40" t="s">
        <v>28</v>
      </c>
      <c r="B229" s="11" t="s">
        <v>196</v>
      </c>
      <c r="C229" s="11" t="s">
        <v>16</v>
      </c>
      <c r="D229" s="13" t="s">
        <v>198</v>
      </c>
      <c r="E229" s="13" t="s">
        <v>200</v>
      </c>
      <c r="F229" s="41" t="s">
        <v>25</v>
      </c>
      <c r="G229" s="41" t="s">
        <v>22</v>
      </c>
      <c r="H229" s="14" t="s">
        <v>31</v>
      </c>
      <c r="I229" s="14" t="s">
        <v>29</v>
      </c>
      <c r="J229" s="20">
        <v>14111590</v>
      </c>
      <c r="K229" s="42">
        <f>J229</f>
        <v>14111590</v>
      </c>
      <c r="L229" s="42"/>
      <c r="M229" s="42"/>
      <c r="N229" s="42"/>
      <c r="O229" s="15"/>
      <c r="P229" s="21">
        <v>14111590</v>
      </c>
    </row>
    <row r="230" spans="1:16" s="12" customFormat="1" ht="15.75">
      <c r="A230" s="40" t="s">
        <v>202</v>
      </c>
      <c r="B230" s="11">
        <v>604</v>
      </c>
      <c r="C230" s="11" t="s">
        <v>16</v>
      </c>
      <c r="D230" s="13" t="s">
        <v>97</v>
      </c>
      <c r="E230" s="13"/>
      <c r="F230" s="41"/>
      <c r="G230" s="41"/>
      <c r="H230" s="14"/>
      <c r="I230" s="14"/>
      <c r="J230" s="20">
        <f t="shared" ref="J230:N233" si="179">J231</f>
        <v>600000</v>
      </c>
      <c r="K230" s="42">
        <f t="shared" si="179"/>
        <v>600000</v>
      </c>
      <c r="L230" s="42">
        <f t="shared" si="179"/>
        <v>0</v>
      </c>
      <c r="M230" s="42">
        <f t="shared" si="179"/>
        <v>0</v>
      </c>
      <c r="N230" s="42">
        <f t="shared" si="179"/>
        <v>0</v>
      </c>
      <c r="O230" s="15"/>
      <c r="P230" s="21">
        <f t="shared" ref="P230:P233" si="180">P231</f>
        <v>600000</v>
      </c>
    </row>
    <row r="231" spans="1:16" s="12" customFormat="1" ht="47.25">
      <c r="A231" s="40" t="s">
        <v>199</v>
      </c>
      <c r="B231" s="11">
        <v>604</v>
      </c>
      <c r="C231" s="11" t="s">
        <v>16</v>
      </c>
      <c r="D231" s="13" t="s">
        <v>97</v>
      </c>
      <c r="E231" s="13" t="s">
        <v>200</v>
      </c>
      <c r="F231" s="41" t="s">
        <v>21</v>
      </c>
      <c r="G231" s="41" t="s">
        <v>22</v>
      </c>
      <c r="H231" s="14" t="s">
        <v>23</v>
      </c>
      <c r="I231" s="14"/>
      <c r="J231" s="20">
        <f t="shared" si="179"/>
        <v>600000</v>
      </c>
      <c r="K231" s="42">
        <f t="shared" si="179"/>
        <v>600000</v>
      </c>
      <c r="L231" s="42">
        <f t="shared" si="179"/>
        <v>0</v>
      </c>
      <c r="M231" s="42">
        <f t="shared" si="179"/>
        <v>0</v>
      </c>
      <c r="N231" s="42">
        <f t="shared" si="179"/>
        <v>0</v>
      </c>
      <c r="O231" s="15"/>
      <c r="P231" s="21">
        <f t="shared" si="180"/>
        <v>600000</v>
      </c>
    </row>
    <row r="232" spans="1:16" s="12" customFormat="1" ht="31.5">
      <c r="A232" s="40" t="s">
        <v>203</v>
      </c>
      <c r="B232" s="11">
        <v>604</v>
      </c>
      <c r="C232" s="11" t="s">
        <v>16</v>
      </c>
      <c r="D232" s="13" t="s">
        <v>97</v>
      </c>
      <c r="E232" s="13" t="s">
        <v>200</v>
      </c>
      <c r="F232" s="41" t="s">
        <v>9</v>
      </c>
      <c r="G232" s="41" t="s">
        <v>22</v>
      </c>
      <c r="H232" s="14" t="s">
        <v>23</v>
      </c>
      <c r="I232" s="14"/>
      <c r="J232" s="20">
        <f t="shared" si="179"/>
        <v>600000</v>
      </c>
      <c r="K232" s="42">
        <f t="shared" si="179"/>
        <v>600000</v>
      </c>
      <c r="L232" s="42">
        <f t="shared" si="179"/>
        <v>0</v>
      </c>
      <c r="M232" s="42">
        <f t="shared" si="179"/>
        <v>0</v>
      </c>
      <c r="N232" s="42">
        <f t="shared" si="179"/>
        <v>0</v>
      </c>
      <c r="O232" s="15"/>
      <c r="P232" s="21">
        <f t="shared" si="180"/>
        <v>600000</v>
      </c>
    </row>
    <row r="233" spans="1:16" s="12" customFormat="1" ht="15.75">
      <c r="A233" s="40" t="s">
        <v>204</v>
      </c>
      <c r="B233" s="11">
        <v>604</v>
      </c>
      <c r="C233" s="11" t="s">
        <v>16</v>
      </c>
      <c r="D233" s="13" t="s">
        <v>97</v>
      </c>
      <c r="E233" s="13" t="s">
        <v>200</v>
      </c>
      <c r="F233" s="41" t="s">
        <v>9</v>
      </c>
      <c r="G233" s="41" t="s">
        <v>22</v>
      </c>
      <c r="H233" s="14" t="s">
        <v>205</v>
      </c>
      <c r="I233" s="14"/>
      <c r="J233" s="20">
        <f t="shared" si="179"/>
        <v>600000</v>
      </c>
      <c r="K233" s="42">
        <f t="shared" si="179"/>
        <v>600000</v>
      </c>
      <c r="L233" s="42">
        <f t="shared" si="179"/>
        <v>0</v>
      </c>
      <c r="M233" s="42">
        <f t="shared" si="179"/>
        <v>0</v>
      </c>
      <c r="N233" s="42">
        <f t="shared" si="179"/>
        <v>0</v>
      </c>
      <c r="O233" s="15" t="s">
        <v>102</v>
      </c>
      <c r="P233" s="21">
        <f t="shared" si="180"/>
        <v>600000</v>
      </c>
    </row>
    <row r="234" spans="1:16" s="12" customFormat="1" ht="15.75">
      <c r="A234" s="40" t="s">
        <v>47</v>
      </c>
      <c r="B234" s="11">
        <v>604</v>
      </c>
      <c r="C234" s="11" t="s">
        <v>16</v>
      </c>
      <c r="D234" s="13" t="s">
        <v>97</v>
      </c>
      <c r="E234" s="13" t="s">
        <v>200</v>
      </c>
      <c r="F234" s="41" t="s">
        <v>9</v>
      </c>
      <c r="G234" s="41" t="s">
        <v>22</v>
      </c>
      <c r="H234" s="14" t="s">
        <v>205</v>
      </c>
      <c r="I234" s="14" t="s">
        <v>48</v>
      </c>
      <c r="J234" s="20">
        <v>600000</v>
      </c>
      <c r="K234" s="42">
        <f>J234</f>
        <v>600000</v>
      </c>
      <c r="L234" s="42"/>
      <c r="M234" s="42"/>
      <c r="N234" s="42"/>
      <c r="O234" s="15" t="s">
        <v>102</v>
      </c>
      <c r="P234" s="21">
        <v>600000</v>
      </c>
    </row>
    <row r="235" spans="1:16" s="22" customFormat="1" ht="15.75">
      <c r="A235" s="40" t="s">
        <v>66</v>
      </c>
      <c r="B235" s="11" t="s">
        <v>196</v>
      </c>
      <c r="C235" s="11" t="s">
        <v>16</v>
      </c>
      <c r="D235" s="13" t="s">
        <v>67</v>
      </c>
      <c r="E235" s="13"/>
      <c r="F235" s="41"/>
      <c r="G235" s="41"/>
      <c r="H235" s="14"/>
      <c r="I235" s="14"/>
      <c r="J235" s="20">
        <f>SUM(J236)</f>
        <v>4853630</v>
      </c>
      <c r="K235" s="20">
        <f>SUM(K236)</f>
        <v>4853630</v>
      </c>
      <c r="L235" s="20">
        <f t="shared" ref="L235:N235" si="181">SUM(L236)</f>
        <v>0</v>
      </c>
      <c r="M235" s="20">
        <f t="shared" si="181"/>
        <v>0</v>
      </c>
      <c r="N235" s="20">
        <f t="shared" si="181"/>
        <v>0</v>
      </c>
      <c r="O235" s="15"/>
      <c r="P235" s="21">
        <f>SUM(P236)</f>
        <v>4853630</v>
      </c>
    </row>
    <row r="236" spans="1:16" s="22" customFormat="1" ht="47.25">
      <c r="A236" s="40" t="s">
        <v>199</v>
      </c>
      <c r="B236" s="11" t="s">
        <v>196</v>
      </c>
      <c r="C236" s="11" t="s">
        <v>16</v>
      </c>
      <c r="D236" s="13" t="s">
        <v>67</v>
      </c>
      <c r="E236" s="13" t="s">
        <v>200</v>
      </c>
      <c r="F236" s="41" t="s">
        <v>21</v>
      </c>
      <c r="G236" s="41" t="s">
        <v>22</v>
      </c>
      <c r="H236" s="14" t="s">
        <v>23</v>
      </c>
      <c r="I236" s="14"/>
      <c r="J236" s="20">
        <f>SUM(J237,J240)</f>
        <v>4853630</v>
      </c>
      <c r="K236" s="20">
        <f t="shared" ref="K236:N236" si="182">SUM(K237,K240)</f>
        <v>4853630</v>
      </c>
      <c r="L236" s="20">
        <f t="shared" si="182"/>
        <v>0</v>
      </c>
      <c r="M236" s="20">
        <f t="shared" si="182"/>
        <v>0</v>
      </c>
      <c r="N236" s="20">
        <f t="shared" si="182"/>
        <v>0</v>
      </c>
      <c r="O236" s="15"/>
      <c r="P236" s="21">
        <f>SUM(P237,P240)</f>
        <v>4853630</v>
      </c>
    </row>
    <row r="237" spans="1:16" s="22" customFormat="1" ht="78.75">
      <c r="A237" s="40" t="s">
        <v>206</v>
      </c>
      <c r="B237" s="11" t="s">
        <v>196</v>
      </c>
      <c r="C237" s="11" t="s">
        <v>16</v>
      </c>
      <c r="D237" s="13" t="s">
        <v>67</v>
      </c>
      <c r="E237" s="13" t="s">
        <v>200</v>
      </c>
      <c r="F237" s="41" t="s">
        <v>34</v>
      </c>
      <c r="G237" s="41" t="s">
        <v>22</v>
      </c>
      <c r="H237" s="14" t="s">
        <v>23</v>
      </c>
      <c r="I237" s="14"/>
      <c r="J237" s="20">
        <f t="shared" ref="J237:K237" si="183">J238</f>
        <v>250000</v>
      </c>
      <c r="K237" s="42">
        <f t="shared" si="183"/>
        <v>250000</v>
      </c>
      <c r="L237" s="42">
        <f>L238</f>
        <v>0</v>
      </c>
      <c r="M237" s="42">
        <f>M238</f>
        <v>0</v>
      </c>
      <c r="N237" s="42">
        <f>N238</f>
        <v>0</v>
      </c>
      <c r="O237" s="15"/>
      <c r="P237" s="21">
        <f t="shared" ref="P237" si="184">P238</f>
        <v>250000</v>
      </c>
    </row>
    <row r="238" spans="1:16" s="22" customFormat="1" ht="110.25">
      <c r="A238" s="40" t="s">
        <v>207</v>
      </c>
      <c r="B238" s="11">
        <v>604</v>
      </c>
      <c r="C238" s="11" t="s">
        <v>16</v>
      </c>
      <c r="D238" s="13" t="s">
        <v>67</v>
      </c>
      <c r="E238" s="13" t="s">
        <v>200</v>
      </c>
      <c r="F238" s="41" t="s">
        <v>34</v>
      </c>
      <c r="G238" s="41" t="s">
        <v>22</v>
      </c>
      <c r="H238" s="14" t="s">
        <v>208</v>
      </c>
      <c r="I238" s="14"/>
      <c r="J238" s="20">
        <f t="shared" ref="J238" si="185">SUM(J239:J239)</f>
        <v>250000</v>
      </c>
      <c r="K238" s="20">
        <f t="shared" ref="K238:N238" si="186">SUM(K239:K239)</f>
        <v>250000</v>
      </c>
      <c r="L238" s="20">
        <f t="shared" si="186"/>
        <v>0</v>
      </c>
      <c r="M238" s="20">
        <f t="shared" si="186"/>
        <v>0</v>
      </c>
      <c r="N238" s="20">
        <f t="shared" si="186"/>
        <v>0</v>
      </c>
      <c r="O238" s="15" t="s">
        <v>102</v>
      </c>
      <c r="P238" s="21">
        <f t="shared" ref="P238" si="187">SUM(P239:P239)</f>
        <v>250000</v>
      </c>
    </row>
    <row r="239" spans="1:16" s="22" customFormat="1" ht="15.75">
      <c r="A239" s="40" t="s">
        <v>47</v>
      </c>
      <c r="B239" s="11">
        <v>604</v>
      </c>
      <c r="C239" s="11" t="s">
        <v>16</v>
      </c>
      <c r="D239" s="13" t="s">
        <v>67</v>
      </c>
      <c r="E239" s="13" t="s">
        <v>200</v>
      </c>
      <c r="F239" s="41" t="s">
        <v>34</v>
      </c>
      <c r="G239" s="41" t="s">
        <v>22</v>
      </c>
      <c r="H239" s="14" t="s">
        <v>208</v>
      </c>
      <c r="I239" s="14" t="s">
        <v>48</v>
      </c>
      <c r="J239" s="20">
        <v>250000</v>
      </c>
      <c r="K239" s="42">
        <f>J239</f>
        <v>250000</v>
      </c>
      <c r="L239" s="42"/>
      <c r="M239" s="42"/>
      <c r="N239" s="42"/>
      <c r="O239" s="15" t="s">
        <v>102</v>
      </c>
      <c r="P239" s="21">
        <v>250000</v>
      </c>
    </row>
    <row r="240" spans="1:16" s="22" customFormat="1" ht="47.25">
      <c r="A240" s="40" t="s">
        <v>209</v>
      </c>
      <c r="B240" s="11" t="s">
        <v>196</v>
      </c>
      <c r="C240" s="11" t="s">
        <v>16</v>
      </c>
      <c r="D240" s="13" t="s">
        <v>67</v>
      </c>
      <c r="E240" s="13" t="s">
        <v>200</v>
      </c>
      <c r="F240" s="41" t="s">
        <v>10</v>
      </c>
      <c r="G240" s="41" t="s">
        <v>22</v>
      </c>
      <c r="H240" s="14" t="s">
        <v>23</v>
      </c>
      <c r="I240" s="14"/>
      <c r="J240" s="20">
        <f t="shared" ref="J240:N241" si="188">J241</f>
        <v>4603630</v>
      </c>
      <c r="K240" s="20">
        <f t="shared" si="188"/>
        <v>4603630</v>
      </c>
      <c r="L240" s="20">
        <f t="shared" si="188"/>
        <v>0</v>
      </c>
      <c r="M240" s="20">
        <f t="shared" si="188"/>
        <v>0</v>
      </c>
      <c r="N240" s="20">
        <f t="shared" si="188"/>
        <v>0</v>
      </c>
      <c r="O240" s="15"/>
      <c r="P240" s="21">
        <f t="shared" ref="P240:P241" si="189">P241</f>
        <v>4603630</v>
      </c>
    </row>
    <row r="241" spans="1:16" s="22" customFormat="1" ht="173.25">
      <c r="A241" s="40" t="s">
        <v>210</v>
      </c>
      <c r="B241" s="11" t="s">
        <v>196</v>
      </c>
      <c r="C241" s="11" t="s">
        <v>16</v>
      </c>
      <c r="D241" s="13" t="s">
        <v>67</v>
      </c>
      <c r="E241" s="13" t="s">
        <v>200</v>
      </c>
      <c r="F241" s="41" t="s">
        <v>10</v>
      </c>
      <c r="G241" s="41" t="s">
        <v>22</v>
      </c>
      <c r="H241" s="14" t="s">
        <v>211</v>
      </c>
      <c r="I241" s="14"/>
      <c r="J241" s="20">
        <f t="shared" si="188"/>
        <v>4603630</v>
      </c>
      <c r="K241" s="20">
        <f t="shared" si="188"/>
        <v>4603630</v>
      </c>
      <c r="L241" s="20">
        <f t="shared" si="188"/>
        <v>0</v>
      </c>
      <c r="M241" s="20">
        <f t="shared" si="188"/>
        <v>0</v>
      </c>
      <c r="N241" s="20">
        <f t="shared" si="188"/>
        <v>0</v>
      </c>
      <c r="O241" s="15" t="s">
        <v>102</v>
      </c>
      <c r="P241" s="21">
        <f t="shared" si="189"/>
        <v>4603630</v>
      </c>
    </row>
    <row r="242" spans="1:16" s="22" customFormat="1" ht="15.75">
      <c r="A242" s="40" t="s">
        <v>47</v>
      </c>
      <c r="B242" s="11" t="s">
        <v>196</v>
      </c>
      <c r="C242" s="11" t="s">
        <v>16</v>
      </c>
      <c r="D242" s="13" t="s">
        <v>67</v>
      </c>
      <c r="E242" s="13" t="s">
        <v>200</v>
      </c>
      <c r="F242" s="41" t="s">
        <v>10</v>
      </c>
      <c r="G242" s="41" t="s">
        <v>22</v>
      </c>
      <c r="H242" s="14" t="s">
        <v>211</v>
      </c>
      <c r="I242" s="14" t="s">
        <v>48</v>
      </c>
      <c r="J242" s="20">
        <v>4603630</v>
      </c>
      <c r="K242" s="42">
        <f>J242</f>
        <v>4603630</v>
      </c>
      <c r="L242" s="42"/>
      <c r="M242" s="42"/>
      <c r="N242" s="42"/>
      <c r="O242" s="15" t="s">
        <v>102</v>
      </c>
      <c r="P242" s="21">
        <v>4603630</v>
      </c>
    </row>
    <row r="243" spans="1:16" s="22" customFormat="1" ht="31.5">
      <c r="A243" s="40" t="s">
        <v>212</v>
      </c>
      <c r="B243" s="11">
        <v>604</v>
      </c>
      <c r="C243" s="11" t="s">
        <v>67</v>
      </c>
      <c r="D243" s="13"/>
      <c r="E243" s="13"/>
      <c r="F243" s="41"/>
      <c r="G243" s="41"/>
      <c r="H243" s="14"/>
      <c r="I243" s="14"/>
      <c r="J243" s="20">
        <f t="shared" ref="J243:N247" si="190">J244</f>
        <v>1100000</v>
      </c>
      <c r="K243" s="42">
        <f t="shared" si="190"/>
        <v>1100000</v>
      </c>
      <c r="L243" s="42">
        <f t="shared" si="190"/>
        <v>0</v>
      </c>
      <c r="M243" s="42">
        <f t="shared" si="190"/>
        <v>0</v>
      </c>
      <c r="N243" s="42">
        <f t="shared" si="190"/>
        <v>0</v>
      </c>
      <c r="O243" s="15"/>
      <c r="P243" s="21">
        <f t="shared" ref="P243:P247" si="191">P244</f>
        <v>1100000</v>
      </c>
    </row>
    <row r="244" spans="1:16" s="22" customFormat="1" ht="31.5">
      <c r="A244" s="40" t="s">
        <v>213</v>
      </c>
      <c r="B244" s="11">
        <v>604</v>
      </c>
      <c r="C244" s="11" t="s">
        <v>67</v>
      </c>
      <c r="D244" s="13" t="s">
        <v>16</v>
      </c>
      <c r="E244" s="13"/>
      <c r="F244" s="41"/>
      <c r="G244" s="41"/>
      <c r="H244" s="14"/>
      <c r="I244" s="14"/>
      <c r="J244" s="20">
        <f t="shared" si="190"/>
        <v>1100000</v>
      </c>
      <c r="K244" s="42">
        <f t="shared" si="190"/>
        <v>1100000</v>
      </c>
      <c r="L244" s="42">
        <f t="shared" si="190"/>
        <v>0</v>
      </c>
      <c r="M244" s="42">
        <f t="shared" si="190"/>
        <v>0</v>
      </c>
      <c r="N244" s="42">
        <f t="shared" si="190"/>
        <v>0</v>
      </c>
      <c r="O244" s="15"/>
      <c r="P244" s="21">
        <f t="shared" si="191"/>
        <v>1100000</v>
      </c>
    </row>
    <row r="245" spans="1:16" s="22" customFormat="1" ht="47.25">
      <c r="A245" s="40" t="s">
        <v>199</v>
      </c>
      <c r="B245" s="11">
        <v>604</v>
      </c>
      <c r="C245" s="11" t="s">
        <v>67</v>
      </c>
      <c r="D245" s="13" t="s">
        <v>16</v>
      </c>
      <c r="E245" s="13" t="s">
        <v>200</v>
      </c>
      <c r="F245" s="41" t="s">
        <v>21</v>
      </c>
      <c r="G245" s="41" t="s">
        <v>22</v>
      </c>
      <c r="H245" s="14" t="s">
        <v>23</v>
      </c>
      <c r="I245" s="14"/>
      <c r="J245" s="20">
        <f t="shared" si="190"/>
        <v>1100000</v>
      </c>
      <c r="K245" s="42">
        <f t="shared" si="190"/>
        <v>1100000</v>
      </c>
      <c r="L245" s="42">
        <f t="shared" si="190"/>
        <v>0</v>
      </c>
      <c r="M245" s="42">
        <f t="shared" si="190"/>
        <v>0</v>
      </c>
      <c r="N245" s="42">
        <f t="shared" si="190"/>
        <v>0</v>
      </c>
      <c r="O245" s="15"/>
      <c r="P245" s="21">
        <f t="shared" si="191"/>
        <v>1100000</v>
      </c>
    </row>
    <row r="246" spans="1:16" s="22" customFormat="1" ht="31.5">
      <c r="A246" s="40" t="s">
        <v>214</v>
      </c>
      <c r="B246" s="11">
        <v>604</v>
      </c>
      <c r="C246" s="11" t="s">
        <v>67</v>
      </c>
      <c r="D246" s="13" t="s">
        <v>16</v>
      </c>
      <c r="E246" s="13" t="s">
        <v>200</v>
      </c>
      <c r="F246" s="41" t="s">
        <v>113</v>
      </c>
      <c r="G246" s="41" t="s">
        <v>22</v>
      </c>
      <c r="H246" s="14" t="s">
        <v>23</v>
      </c>
      <c r="I246" s="14"/>
      <c r="J246" s="20">
        <f t="shared" si="190"/>
        <v>1100000</v>
      </c>
      <c r="K246" s="42">
        <f t="shared" si="190"/>
        <v>1100000</v>
      </c>
      <c r="L246" s="42">
        <f t="shared" si="190"/>
        <v>0</v>
      </c>
      <c r="M246" s="42">
        <f t="shared" si="190"/>
        <v>0</v>
      </c>
      <c r="N246" s="42">
        <f t="shared" si="190"/>
        <v>0</v>
      </c>
      <c r="O246" s="15"/>
      <c r="P246" s="21">
        <f t="shared" si="191"/>
        <v>1100000</v>
      </c>
    </row>
    <row r="247" spans="1:16" s="22" customFormat="1" ht="31.5">
      <c r="A247" s="40" t="s">
        <v>215</v>
      </c>
      <c r="B247" s="11">
        <v>604</v>
      </c>
      <c r="C247" s="11" t="s">
        <v>67</v>
      </c>
      <c r="D247" s="13" t="s">
        <v>16</v>
      </c>
      <c r="E247" s="13" t="s">
        <v>200</v>
      </c>
      <c r="F247" s="41" t="s">
        <v>113</v>
      </c>
      <c r="G247" s="41" t="s">
        <v>22</v>
      </c>
      <c r="H247" s="14" t="s">
        <v>216</v>
      </c>
      <c r="I247" s="14"/>
      <c r="J247" s="20">
        <f t="shared" si="190"/>
        <v>1100000</v>
      </c>
      <c r="K247" s="42">
        <f t="shared" si="190"/>
        <v>1100000</v>
      </c>
      <c r="L247" s="42">
        <f t="shared" si="190"/>
        <v>0</v>
      </c>
      <c r="M247" s="42">
        <f t="shared" si="190"/>
        <v>0</v>
      </c>
      <c r="N247" s="42">
        <f t="shared" si="190"/>
        <v>0</v>
      </c>
      <c r="O247" s="15"/>
      <c r="P247" s="21">
        <f t="shared" si="191"/>
        <v>1100000</v>
      </c>
    </row>
    <row r="248" spans="1:16" s="22" customFormat="1" ht="31.5">
      <c r="A248" s="40" t="s">
        <v>217</v>
      </c>
      <c r="B248" s="11">
        <v>604</v>
      </c>
      <c r="C248" s="11" t="s">
        <v>67</v>
      </c>
      <c r="D248" s="13" t="s">
        <v>16</v>
      </c>
      <c r="E248" s="13" t="s">
        <v>200</v>
      </c>
      <c r="F248" s="41" t="s">
        <v>113</v>
      </c>
      <c r="G248" s="41" t="s">
        <v>22</v>
      </c>
      <c r="H248" s="14" t="s">
        <v>216</v>
      </c>
      <c r="I248" s="14" t="s">
        <v>218</v>
      </c>
      <c r="J248" s="20">
        <v>1100000</v>
      </c>
      <c r="K248" s="42">
        <f>J248</f>
        <v>1100000</v>
      </c>
      <c r="L248" s="42"/>
      <c r="M248" s="42"/>
      <c r="N248" s="42"/>
      <c r="O248" s="15"/>
      <c r="P248" s="21">
        <v>1100000</v>
      </c>
    </row>
    <row r="249" spans="1:16" s="22" customFormat="1" ht="31.5">
      <c r="A249" s="40" t="s">
        <v>219</v>
      </c>
      <c r="B249" s="11" t="s">
        <v>220</v>
      </c>
      <c r="C249" s="11"/>
      <c r="D249" s="13"/>
      <c r="E249" s="13"/>
      <c r="F249" s="41"/>
      <c r="G249" s="41"/>
      <c r="H249" s="14"/>
      <c r="I249" s="14"/>
      <c r="J249" s="20">
        <f>SUM(J250,J333)</f>
        <v>469014909</v>
      </c>
      <c r="K249" s="42">
        <f>SUM(K250,K333)</f>
        <v>221638883</v>
      </c>
      <c r="L249" s="42">
        <f>SUM(L250,L333)</f>
        <v>0</v>
      </c>
      <c r="M249" s="42">
        <f>SUM(M250,M333)</f>
        <v>0</v>
      </c>
      <c r="N249" s="42">
        <f>SUM(N250,N333)</f>
        <v>247376026</v>
      </c>
      <c r="O249" s="15"/>
      <c r="P249" s="21">
        <f>SUM(P250,P333)</f>
        <v>467713946</v>
      </c>
    </row>
    <row r="250" spans="1:16" s="12" customFormat="1" ht="15.75">
      <c r="A250" s="40" t="s">
        <v>148</v>
      </c>
      <c r="B250" s="11">
        <v>606</v>
      </c>
      <c r="C250" s="11" t="s">
        <v>62</v>
      </c>
      <c r="D250" s="13"/>
      <c r="E250" s="13"/>
      <c r="F250" s="41"/>
      <c r="G250" s="41"/>
      <c r="H250" s="14"/>
      <c r="I250" s="14"/>
      <c r="J250" s="20">
        <f>SUM(J251,J267,J308,J314,J297)</f>
        <v>468879813</v>
      </c>
      <c r="K250" s="42">
        <f>SUM(K251,K267,K308,K314,K297)</f>
        <v>221638883</v>
      </c>
      <c r="L250" s="42">
        <f>SUM(L251,L267,L308,L314,L297)</f>
        <v>0</v>
      </c>
      <c r="M250" s="42">
        <f>SUM(M251,M267,M308,M314,M297)</f>
        <v>0</v>
      </c>
      <c r="N250" s="42">
        <f>SUM(N251,N267,N308,N314,N297)</f>
        <v>247240930</v>
      </c>
      <c r="O250" s="15"/>
      <c r="P250" s="21">
        <f>SUM(P251,P267,P308,P314,P297)</f>
        <v>467578850</v>
      </c>
    </row>
    <row r="251" spans="1:16" s="12" customFormat="1" ht="15.75">
      <c r="A251" s="40" t="s">
        <v>221</v>
      </c>
      <c r="B251" s="11">
        <v>606</v>
      </c>
      <c r="C251" s="11" t="s">
        <v>62</v>
      </c>
      <c r="D251" s="13" t="s">
        <v>16</v>
      </c>
      <c r="E251" s="13"/>
      <c r="F251" s="41"/>
      <c r="G251" s="41"/>
      <c r="H251" s="14"/>
      <c r="I251" s="14"/>
      <c r="J251" s="20">
        <f>SUM(J252)</f>
        <v>225776910</v>
      </c>
      <c r="K251" s="20">
        <f t="shared" ref="K251:N251" si="192">SUM(K252)</f>
        <v>114696510</v>
      </c>
      <c r="L251" s="20">
        <f t="shared" si="192"/>
        <v>0</v>
      </c>
      <c r="M251" s="20">
        <f t="shared" si="192"/>
        <v>0</v>
      </c>
      <c r="N251" s="20">
        <f t="shared" si="192"/>
        <v>111080400</v>
      </c>
      <c r="O251" s="15"/>
      <c r="P251" s="20">
        <f>SUM(P252)</f>
        <v>224115204</v>
      </c>
    </row>
    <row r="252" spans="1:16" s="12" customFormat="1" ht="63">
      <c r="A252" s="40" t="s">
        <v>222</v>
      </c>
      <c r="B252" s="11">
        <v>606</v>
      </c>
      <c r="C252" s="11" t="s">
        <v>62</v>
      </c>
      <c r="D252" s="13" t="s">
        <v>16</v>
      </c>
      <c r="E252" s="13" t="s">
        <v>16</v>
      </c>
      <c r="F252" s="41" t="s">
        <v>21</v>
      </c>
      <c r="G252" s="41" t="s">
        <v>22</v>
      </c>
      <c r="H252" s="14" t="s">
        <v>23</v>
      </c>
      <c r="I252" s="14"/>
      <c r="J252" s="20">
        <f t="shared" ref="J252:N252" si="193">SUM(J253)</f>
        <v>225776910</v>
      </c>
      <c r="K252" s="42">
        <f t="shared" si="193"/>
        <v>114696510</v>
      </c>
      <c r="L252" s="42">
        <f t="shared" si="193"/>
        <v>0</v>
      </c>
      <c r="M252" s="42">
        <f t="shared" si="193"/>
        <v>0</v>
      </c>
      <c r="N252" s="42">
        <f t="shared" si="193"/>
        <v>111080400</v>
      </c>
      <c r="O252" s="15"/>
      <c r="P252" s="21">
        <f t="shared" ref="P252" si="194">SUM(P253)</f>
        <v>224115204</v>
      </c>
    </row>
    <row r="253" spans="1:16" s="12" customFormat="1" ht="47.25">
      <c r="A253" s="40" t="s">
        <v>223</v>
      </c>
      <c r="B253" s="11">
        <v>606</v>
      </c>
      <c r="C253" s="11" t="s">
        <v>62</v>
      </c>
      <c r="D253" s="13" t="s">
        <v>16</v>
      </c>
      <c r="E253" s="13" t="s">
        <v>16</v>
      </c>
      <c r="F253" s="41" t="s">
        <v>25</v>
      </c>
      <c r="G253" s="41" t="s">
        <v>22</v>
      </c>
      <c r="H253" s="14" t="s">
        <v>23</v>
      </c>
      <c r="I253" s="14"/>
      <c r="J253" s="20">
        <f>SUM(J254,J264)</f>
        <v>225776910</v>
      </c>
      <c r="K253" s="42">
        <f>SUM(K254,K264)</f>
        <v>114696510</v>
      </c>
      <c r="L253" s="42">
        <f>SUM(L254,L264)</f>
        <v>0</v>
      </c>
      <c r="M253" s="42">
        <f>SUM(M254,M264)</f>
        <v>0</v>
      </c>
      <c r="N253" s="42">
        <f>SUM(N254,N264)</f>
        <v>111080400</v>
      </c>
      <c r="O253" s="15"/>
      <c r="P253" s="21">
        <f>SUM(P254,P264)</f>
        <v>224115204</v>
      </c>
    </row>
    <row r="254" spans="1:16" s="12" customFormat="1" ht="31.5">
      <c r="A254" s="40" t="s">
        <v>224</v>
      </c>
      <c r="B254" s="11">
        <v>606</v>
      </c>
      <c r="C254" s="11" t="s">
        <v>62</v>
      </c>
      <c r="D254" s="13" t="s">
        <v>16</v>
      </c>
      <c r="E254" s="13" t="s">
        <v>16</v>
      </c>
      <c r="F254" s="41" t="s">
        <v>25</v>
      </c>
      <c r="G254" s="41" t="s">
        <v>16</v>
      </c>
      <c r="H254" s="14" t="s">
        <v>23</v>
      </c>
      <c r="I254" s="14"/>
      <c r="J254" s="20">
        <f t="shared" ref="J254" si="195">SUM(J255,J260)</f>
        <v>225674010</v>
      </c>
      <c r="K254" s="42">
        <f>SUM(K255,K260)</f>
        <v>114593610</v>
      </c>
      <c r="L254" s="42">
        <f t="shared" ref="L254:N254" si="196">SUM(L255,L260)</f>
        <v>0</v>
      </c>
      <c r="M254" s="42">
        <f t="shared" si="196"/>
        <v>0</v>
      </c>
      <c r="N254" s="42">
        <f t="shared" si="196"/>
        <v>111080400</v>
      </c>
      <c r="O254" s="15"/>
      <c r="P254" s="21">
        <f t="shared" ref="P254" si="197">SUM(P255,P260)</f>
        <v>223760304</v>
      </c>
    </row>
    <row r="255" spans="1:16" s="12" customFormat="1" ht="31.5">
      <c r="A255" s="40" t="s">
        <v>225</v>
      </c>
      <c r="B255" s="11">
        <v>606</v>
      </c>
      <c r="C255" s="11" t="s">
        <v>62</v>
      </c>
      <c r="D255" s="13" t="s">
        <v>16</v>
      </c>
      <c r="E255" s="13" t="s">
        <v>16</v>
      </c>
      <c r="F255" s="41" t="s">
        <v>25</v>
      </c>
      <c r="G255" s="41" t="s">
        <v>16</v>
      </c>
      <c r="H255" s="14" t="s">
        <v>226</v>
      </c>
      <c r="I255" s="14"/>
      <c r="J255" s="20">
        <f t="shared" ref="J255" si="198">SUM(J256:J259)</f>
        <v>114593610</v>
      </c>
      <c r="K255" s="42">
        <f t="shared" ref="K255:N255" si="199">SUM(K256:K259)</f>
        <v>114593610</v>
      </c>
      <c r="L255" s="42">
        <f t="shared" si="199"/>
        <v>0</v>
      </c>
      <c r="M255" s="42">
        <f t="shared" si="199"/>
        <v>0</v>
      </c>
      <c r="N255" s="42">
        <f t="shared" si="199"/>
        <v>0</v>
      </c>
      <c r="O255" s="15"/>
      <c r="P255" s="21">
        <f t="shared" ref="P255" si="200">SUM(P256:P259)</f>
        <v>110459304</v>
      </c>
    </row>
    <row r="256" spans="1:16" s="12" customFormat="1" ht="94.5">
      <c r="A256" s="40" t="s">
        <v>28</v>
      </c>
      <c r="B256" s="11">
        <v>606</v>
      </c>
      <c r="C256" s="11" t="s">
        <v>62</v>
      </c>
      <c r="D256" s="13" t="s">
        <v>16</v>
      </c>
      <c r="E256" s="13" t="s">
        <v>16</v>
      </c>
      <c r="F256" s="41" t="s">
        <v>25</v>
      </c>
      <c r="G256" s="41" t="s">
        <v>16</v>
      </c>
      <c r="H256" s="14" t="s">
        <v>226</v>
      </c>
      <c r="I256" s="14" t="s">
        <v>29</v>
      </c>
      <c r="J256" s="20">
        <v>2675032</v>
      </c>
      <c r="K256" s="42">
        <f>J256</f>
        <v>2675032</v>
      </c>
      <c r="L256" s="42"/>
      <c r="M256" s="42"/>
      <c r="N256" s="42"/>
      <c r="O256" s="15"/>
      <c r="P256" s="21">
        <v>2675032</v>
      </c>
    </row>
    <row r="257" spans="1:16" s="12" customFormat="1" ht="31.5">
      <c r="A257" s="40" t="s">
        <v>45</v>
      </c>
      <c r="B257" s="11">
        <v>606</v>
      </c>
      <c r="C257" s="11" t="s">
        <v>62</v>
      </c>
      <c r="D257" s="13" t="s">
        <v>16</v>
      </c>
      <c r="E257" s="13" t="s">
        <v>16</v>
      </c>
      <c r="F257" s="41" t="s">
        <v>25</v>
      </c>
      <c r="G257" s="41" t="s">
        <v>16</v>
      </c>
      <c r="H257" s="14" t="s">
        <v>226</v>
      </c>
      <c r="I257" s="14" t="s">
        <v>46</v>
      </c>
      <c r="J257" s="20">
        <v>1346919</v>
      </c>
      <c r="K257" s="42">
        <f>J257</f>
        <v>1346919</v>
      </c>
      <c r="L257" s="42"/>
      <c r="M257" s="42"/>
      <c r="N257" s="42"/>
      <c r="O257" s="15"/>
      <c r="P257" s="21">
        <v>1342972</v>
      </c>
    </row>
    <row r="258" spans="1:16" s="12" customFormat="1" ht="47.25">
      <c r="A258" s="40" t="s">
        <v>107</v>
      </c>
      <c r="B258" s="11">
        <v>606</v>
      </c>
      <c r="C258" s="11" t="s">
        <v>62</v>
      </c>
      <c r="D258" s="13" t="s">
        <v>16</v>
      </c>
      <c r="E258" s="13" t="s">
        <v>16</v>
      </c>
      <c r="F258" s="41" t="s">
        <v>25</v>
      </c>
      <c r="G258" s="41" t="s">
        <v>16</v>
      </c>
      <c r="H258" s="14" t="s">
        <v>226</v>
      </c>
      <c r="I258" s="14" t="s">
        <v>14</v>
      </c>
      <c r="J258" s="20">
        <v>110459647</v>
      </c>
      <c r="K258" s="42">
        <f>J258</f>
        <v>110459647</v>
      </c>
      <c r="L258" s="42"/>
      <c r="M258" s="42"/>
      <c r="N258" s="42"/>
      <c r="O258" s="15"/>
      <c r="P258" s="21">
        <v>106329288</v>
      </c>
    </row>
    <row r="259" spans="1:16" s="12" customFormat="1" ht="15.75">
      <c r="A259" s="40" t="s">
        <v>47</v>
      </c>
      <c r="B259" s="11">
        <v>606</v>
      </c>
      <c r="C259" s="11" t="s">
        <v>62</v>
      </c>
      <c r="D259" s="13" t="s">
        <v>16</v>
      </c>
      <c r="E259" s="13" t="s">
        <v>16</v>
      </c>
      <c r="F259" s="41" t="s">
        <v>25</v>
      </c>
      <c r="G259" s="41" t="s">
        <v>16</v>
      </c>
      <c r="H259" s="14" t="s">
        <v>226</v>
      </c>
      <c r="I259" s="14" t="s">
        <v>48</v>
      </c>
      <c r="J259" s="20">
        <v>112012</v>
      </c>
      <c r="K259" s="42">
        <f>J259</f>
        <v>112012</v>
      </c>
      <c r="L259" s="42"/>
      <c r="M259" s="42"/>
      <c r="N259" s="42"/>
      <c r="O259" s="15"/>
      <c r="P259" s="21">
        <v>112012</v>
      </c>
    </row>
    <row r="260" spans="1:16" s="12" customFormat="1" ht="117.6" customHeight="1">
      <c r="A260" s="40" t="s">
        <v>227</v>
      </c>
      <c r="B260" s="11">
        <v>606</v>
      </c>
      <c r="C260" s="11" t="s">
        <v>62</v>
      </c>
      <c r="D260" s="13" t="s">
        <v>16</v>
      </c>
      <c r="E260" s="13" t="s">
        <v>16</v>
      </c>
      <c r="F260" s="41" t="s">
        <v>25</v>
      </c>
      <c r="G260" s="41" t="s">
        <v>16</v>
      </c>
      <c r="H260" s="14" t="s">
        <v>228</v>
      </c>
      <c r="I260" s="14"/>
      <c r="J260" s="20">
        <f>SUM(J261:J263)</f>
        <v>111080400</v>
      </c>
      <c r="K260" s="20">
        <f>SUM(K261:K263)</f>
        <v>0</v>
      </c>
      <c r="L260" s="20">
        <f>SUM(L261:L263)</f>
        <v>0</v>
      </c>
      <c r="M260" s="20">
        <f>SUM(M261:M263)</f>
        <v>0</v>
      </c>
      <c r="N260" s="20">
        <f>SUM(N261:N263)</f>
        <v>111080400</v>
      </c>
      <c r="O260" s="25"/>
      <c r="P260" s="21">
        <f>SUM(P261:P263)</f>
        <v>113301000</v>
      </c>
    </row>
    <row r="261" spans="1:16" s="12" customFormat="1" ht="94.5">
      <c r="A261" s="40" t="s">
        <v>28</v>
      </c>
      <c r="B261" s="11">
        <v>606</v>
      </c>
      <c r="C261" s="11" t="s">
        <v>62</v>
      </c>
      <c r="D261" s="13" t="s">
        <v>16</v>
      </c>
      <c r="E261" s="13" t="s">
        <v>16</v>
      </c>
      <c r="F261" s="41" t="s">
        <v>25</v>
      </c>
      <c r="G261" s="41" t="s">
        <v>16</v>
      </c>
      <c r="H261" s="14" t="s">
        <v>228</v>
      </c>
      <c r="I261" s="14" t="s">
        <v>29</v>
      </c>
      <c r="J261" s="20">
        <v>2967906</v>
      </c>
      <c r="K261" s="42"/>
      <c r="L261" s="42"/>
      <c r="M261" s="42"/>
      <c r="N261" s="42">
        <f>J261</f>
        <v>2967906</v>
      </c>
      <c r="O261" s="25"/>
      <c r="P261" s="21">
        <v>3027234</v>
      </c>
    </row>
    <row r="262" spans="1:16" s="12" customFormat="1" ht="31.5">
      <c r="A262" s="40" t="s">
        <v>45</v>
      </c>
      <c r="B262" s="11">
        <v>606</v>
      </c>
      <c r="C262" s="11" t="s">
        <v>62</v>
      </c>
      <c r="D262" s="13" t="s">
        <v>16</v>
      </c>
      <c r="E262" s="13" t="s">
        <v>16</v>
      </c>
      <c r="F262" s="41" t="s">
        <v>25</v>
      </c>
      <c r="G262" s="41" t="s">
        <v>16</v>
      </c>
      <c r="H262" s="14" t="s">
        <v>228</v>
      </c>
      <c r="I262" s="14" t="s">
        <v>46</v>
      </c>
      <c r="J262" s="20">
        <v>16171</v>
      </c>
      <c r="K262" s="42"/>
      <c r="L262" s="42"/>
      <c r="M262" s="42"/>
      <c r="N262" s="42">
        <f>J262</f>
        <v>16171</v>
      </c>
      <c r="O262" s="25"/>
      <c r="P262" s="21">
        <v>16494</v>
      </c>
    </row>
    <row r="263" spans="1:16" s="12" customFormat="1" ht="47.25">
      <c r="A263" s="40" t="s">
        <v>107</v>
      </c>
      <c r="B263" s="11">
        <v>606</v>
      </c>
      <c r="C263" s="11" t="s">
        <v>62</v>
      </c>
      <c r="D263" s="13" t="s">
        <v>16</v>
      </c>
      <c r="E263" s="13" t="s">
        <v>16</v>
      </c>
      <c r="F263" s="41" t="s">
        <v>25</v>
      </c>
      <c r="G263" s="41" t="s">
        <v>16</v>
      </c>
      <c r="H263" s="14" t="s">
        <v>228</v>
      </c>
      <c r="I263" s="14" t="s">
        <v>14</v>
      </c>
      <c r="J263" s="20">
        <v>108096323</v>
      </c>
      <c r="K263" s="42"/>
      <c r="L263" s="42"/>
      <c r="M263" s="42"/>
      <c r="N263" s="42">
        <f>J263</f>
        <v>108096323</v>
      </c>
      <c r="O263" s="25"/>
      <c r="P263" s="21">
        <v>110257272</v>
      </c>
    </row>
    <row r="264" spans="1:16" s="12" customFormat="1" ht="47.25">
      <c r="A264" s="40" t="s">
        <v>229</v>
      </c>
      <c r="B264" s="11">
        <v>606</v>
      </c>
      <c r="C264" s="11" t="s">
        <v>62</v>
      </c>
      <c r="D264" s="13" t="s">
        <v>16</v>
      </c>
      <c r="E264" s="13" t="s">
        <v>16</v>
      </c>
      <c r="F264" s="41" t="s">
        <v>25</v>
      </c>
      <c r="G264" s="41" t="s">
        <v>230</v>
      </c>
      <c r="H264" s="14" t="s">
        <v>23</v>
      </c>
      <c r="I264" s="14"/>
      <c r="J264" s="20">
        <f t="shared" ref="J264:N264" si="201">J265</f>
        <v>102900</v>
      </c>
      <c r="K264" s="42">
        <f t="shared" si="201"/>
        <v>102900</v>
      </c>
      <c r="L264" s="42">
        <f t="shared" si="201"/>
        <v>0</v>
      </c>
      <c r="M264" s="42">
        <f t="shared" si="201"/>
        <v>0</v>
      </c>
      <c r="N264" s="42">
        <f t="shared" si="201"/>
        <v>0</v>
      </c>
      <c r="O264" s="15"/>
      <c r="P264" s="21">
        <f t="shared" ref="P264" si="202">P265</f>
        <v>354900</v>
      </c>
    </row>
    <row r="265" spans="1:16" s="12" customFormat="1" ht="47.25">
      <c r="A265" s="40" t="s">
        <v>231</v>
      </c>
      <c r="B265" s="11">
        <v>606</v>
      </c>
      <c r="C265" s="11" t="s">
        <v>62</v>
      </c>
      <c r="D265" s="13" t="s">
        <v>16</v>
      </c>
      <c r="E265" s="13" t="s">
        <v>16</v>
      </c>
      <c r="F265" s="41" t="s">
        <v>25</v>
      </c>
      <c r="G265" s="41" t="s">
        <v>230</v>
      </c>
      <c r="H265" s="14" t="s">
        <v>232</v>
      </c>
      <c r="I265" s="14"/>
      <c r="J265" s="20">
        <f>SUM(J266:J266)</f>
        <v>102900</v>
      </c>
      <c r="K265" s="42">
        <f>SUM(K266:K266)</f>
        <v>102900</v>
      </c>
      <c r="L265" s="42">
        <f>SUM(L266:L266)</f>
        <v>0</v>
      </c>
      <c r="M265" s="42">
        <f>SUM(M266:M266)</f>
        <v>0</v>
      </c>
      <c r="N265" s="42">
        <f>SUM(N266:N266)</f>
        <v>0</v>
      </c>
      <c r="O265" s="15"/>
      <c r="P265" s="21">
        <f>SUM(P266:P266)</f>
        <v>354900</v>
      </c>
    </row>
    <row r="266" spans="1:16" s="12" customFormat="1" ht="47.25">
      <c r="A266" s="40" t="s">
        <v>107</v>
      </c>
      <c r="B266" s="11">
        <v>606</v>
      </c>
      <c r="C266" s="11" t="s">
        <v>62</v>
      </c>
      <c r="D266" s="13" t="s">
        <v>16</v>
      </c>
      <c r="E266" s="13" t="s">
        <v>16</v>
      </c>
      <c r="F266" s="41" t="s">
        <v>25</v>
      </c>
      <c r="G266" s="41" t="s">
        <v>230</v>
      </c>
      <c r="H266" s="14" t="s">
        <v>232</v>
      </c>
      <c r="I266" s="14" t="s">
        <v>14</v>
      </c>
      <c r="J266" s="20">
        <v>102900</v>
      </c>
      <c r="K266" s="42">
        <f>J266</f>
        <v>102900</v>
      </c>
      <c r="L266" s="42"/>
      <c r="M266" s="42"/>
      <c r="N266" s="42"/>
      <c r="O266" s="15"/>
      <c r="P266" s="21">
        <v>354900</v>
      </c>
    </row>
    <row r="267" spans="1:16" s="12" customFormat="1" ht="15.75">
      <c r="A267" s="40" t="s">
        <v>233</v>
      </c>
      <c r="B267" s="11">
        <v>606</v>
      </c>
      <c r="C267" s="11" t="s">
        <v>62</v>
      </c>
      <c r="D267" s="13" t="s">
        <v>38</v>
      </c>
      <c r="E267" s="13"/>
      <c r="F267" s="41"/>
      <c r="G267" s="41"/>
      <c r="H267" s="14"/>
      <c r="I267" s="14"/>
      <c r="J267" s="21">
        <f>SUM(J268,J292)</f>
        <v>205516768</v>
      </c>
      <c r="K267" s="21">
        <f t="shared" ref="K267:N267" si="203">SUM(K268,K292)</f>
        <v>69356238</v>
      </c>
      <c r="L267" s="21">
        <f t="shared" si="203"/>
        <v>0</v>
      </c>
      <c r="M267" s="21">
        <f t="shared" si="203"/>
        <v>0</v>
      </c>
      <c r="N267" s="21">
        <f t="shared" si="203"/>
        <v>136160530</v>
      </c>
      <c r="O267" s="15"/>
      <c r="P267" s="21">
        <f>SUM(P268,P292)</f>
        <v>204934105</v>
      </c>
    </row>
    <row r="268" spans="1:16" s="12" customFormat="1" ht="63">
      <c r="A268" s="40" t="s">
        <v>222</v>
      </c>
      <c r="B268" s="11">
        <v>606</v>
      </c>
      <c r="C268" s="11" t="s">
        <v>62</v>
      </c>
      <c r="D268" s="13" t="s">
        <v>38</v>
      </c>
      <c r="E268" s="13" t="s">
        <v>16</v>
      </c>
      <c r="F268" s="41" t="s">
        <v>21</v>
      </c>
      <c r="G268" s="41" t="s">
        <v>22</v>
      </c>
      <c r="H268" s="14" t="s">
        <v>23</v>
      </c>
      <c r="I268" s="14"/>
      <c r="J268" s="20">
        <f t="shared" ref="J268:N268" si="204">J269</f>
        <v>205448699</v>
      </c>
      <c r="K268" s="42">
        <f t="shared" si="204"/>
        <v>69288169</v>
      </c>
      <c r="L268" s="42">
        <f t="shared" si="204"/>
        <v>0</v>
      </c>
      <c r="M268" s="42">
        <f t="shared" si="204"/>
        <v>0</v>
      </c>
      <c r="N268" s="42">
        <f t="shared" si="204"/>
        <v>136160530</v>
      </c>
      <c r="O268" s="15"/>
      <c r="P268" s="21">
        <f t="shared" ref="P268" si="205">P269</f>
        <v>204866036</v>
      </c>
    </row>
    <row r="269" spans="1:16" s="12" customFormat="1" ht="47.25">
      <c r="A269" s="40" t="s">
        <v>223</v>
      </c>
      <c r="B269" s="11">
        <v>606</v>
      </c>
      <c r="C269" s="11" t="s">
        <v>62</v>
      </c>
      <c r="D269" s="13" t="s">
        <v>38</v>
      </c>
      <c r="E269" s="13" t="s">
        <v>16</v>
      </c>
      <c r="F269" s="41" t="s">
        <v>25</v>
      </c>
      <c r="G269" s="41" t="s">
        <v>22</v>
      </c>
      <c r="H269" s="14" t="s">
        <v>23</v>
      </c>
      <c r="I269" s="14"/>
      <c r="J269" s="20">
        <f t="shared" ref="J269:N269" si="206">SUM(J273,J284,J270,J288)</f>
        <v>205448699</v>
      </c>
      <c r="K269" s="20">
        <f t="shared" si="206"/>
        <v>69288169</v>
      </c>
      <c r="L269" s="20">
        <f t="shared" si="206"/>
        <v>0</v>
      </c>
      <c r="M269" s="20">
        <f t="shared" si="206"/>
        <v>0</v>
      </c>
      <c r="N269" s="20">
        <f t="shared" si="206"/>
        <v>136160530</v>
      </c>
      <c r="O269" s="15"/>
      <c r="P269" s="21">
        <f t="shared" ref="P269" si="207">SUM(P273,P284,P270,P288)</f>
        <v>204866036</v>
      </c>
    </row>
    <row r="270" spans="1:16" s="12" customFormat="1" ht="31.5">
      <c r="A270" s="40" t="s">
        <v>234</v>
      </c>
      <c r="B270" s="11" t="s">
        <v>220</v>
      </c>
      <c r="C270" s="11" t="s">
        <v>62</v>
      </c>
      <c r="D270" s="13" t="s">
        <v>38</v>
      </c>
      <c r="E270" s="13" t="s">
        <v>16</v>
      </c>
      <c r="F270" s="41" t="s">
        <v>25</v>
      </c>
      <c r="G270" s="41" t="s">
        <v>43</v>
      </c>
      <c r="H270" s="14" t="s">
        <v>23</v>
      </c>
      <c r="I270" s="14"/>
      <c r="J270" s="20">
        <f t="shared" ref="J270:N271" si="208">J271</f>
        <v>62570</v>
      </c>
      <c r="K270" s="20">
        <f t="shared" si="208"/>
        <v>62570</v>
      </c>
      <c r="L270" s="20">
        <f t="shared" si="208"/>
        <v>0</v>
      </c>
      <c r="M270" s="20">
        <f t="shared" si="208"/>
        <v>0</v>
      </c>
      <c r="N270" s="20">
        <f t="shared" si="208"/>
        <v>0</v>
      </c>
      <c r="O270" s="15"/>
      <c r="P270" s="21">
        <f t="shared" ref="P270:P271" si="209">P271</f>
        <v>62570</v>
      </c>
    </row>
    <row r="271" spans="1:16" s="12" customFormat="1" ht="47.25">
      <c r="A271" s="40" t="s">
        <v>235</v>
      </c>
      <c r="B271" s="11" t="s">
        <v>220</v>
      </c>
      <c r="C271" s="11" t="s">
        <v>62</v>
      </c>
      <c r="D271" s="13" t="s">
        <v>38</v>
      </c>
      <c r="E271" s="13" t="s">
        <v>16</v>
      </c>
      <c r="F271" s="41" t="s">
        <v>25</v>
      </c>
      <c r="G271" s="41" t="s">
        <v>43</v>
      </c>
      <c r="H271" s="14" t="s">
        <v>236</v>
      </c>
      <c r="I271" s="14"/>
      <c r="J271" s="20">
        <f t="shared" si="208"/>
        <v>62570</v>
      </c>
      <c r="K271" s="20">
        <f t="shared" si="208"/>
        <v>62570</v>
      </c>
      <c r="L271" s="20">
        <f t="shared" si="208"/>
        <v>0</v>
      </c>
      <c r="M271" s="20">
        <f t="shared" si="208"/>
        <v>0</v>
      </c>
      <c r="N271" s="20">
        <f t="shared" si="208"/>
        <v>0</v>
      </c>
      <c r="O271" s="15" t="s">
        <v>95</v>
      </c>
      <c r="P271" s="21">
        <f t="shared" si="209"/>
        <v>62570</v>
      </c>
    </row>
    <row r="272" spans="1:16" s="12" customFormat="1" ht="47.25">
      <c r="A272" s="40" t="s">
        <v>107</v>
      </c>
      <c r="B272" s="11" t="s">
        <v>220</v>
      </c>
      <c r="C272" s="11" t="s">
        <v>62</v>
      </c>
      <c r="D272" s="13" t="s">
        <v>38</v>
      </c>
      <c r="E272" s="13" t="s">
        <v>16</v>
      </c>
      <c r="F272" s="41" t="s">
        <v>25</v>
      </c>
      <c r="G272" s="41" t="s">
        <v>43</v>
      </c>
      <c r="H272" s="14" t="s">
        <v>236</v>
      </c>
      <c r="I272" s="14" t="s">
        <v>14</v>
      </c>
      <c r="J272" s="20">
        <v>62570</v>
      </c>
      <c r="K272" s="42">
        <f>J272-M272</f>
        <v>62570</v>
      </c>
      <c r="L272" s="42"/>
      <c r="M272" s="42"/>
      <c r="N272" s="42"/>
      <c r="O272" s="15" t="s">
        <v>95</v>
      </c>
      <c r="P272" s="21">
        <v>62570</v>
      </c>
    </row>
    <row r="273" spans="1:16" s="12" customFormat="1" ht="31.5">
      <c r="A273" s="40" t="s">
        <v>237</v>
      </c>
      <c r="B273" s="11">
        <v>606</v>
      </c>
      <c r="C273" s="11" t="s">
        <v>62</v>
      </c>
      <c r="D273" s="13" t="s">
        <v>38</v>
      </c>
      <c r="E273" s="13" t="s">
        <v>16</v>
      </c>
      <c r="F273" s="41" t="s">
        <v>25</v>
      </c>
      <c r="G273" s="41" t="s">
        <v>58</v>
      </c>
      <c r="H273" s="14" t="s">
        <v>23</v>
      </c>
      <c r="I273" s="14"/>
      <c r="J273" s="20">
        <f t="shared" ref="J273:N273" si="210">SUM(J274,J280)</f>
        <v>204714311</v>
      </c>
      <c r="K273" s="20">
        <f t="shared" si="210"/>
        <v>68553781</v>
      </c>
      <c r="L273" s="20">
        <f t="shared" si="210"/>
        <v>0</v>
      </c>
      <c r="M273" s="20">
        <f t="shared" si="210"/>
        <v>0</v>
      </c>
      <c r="N273" s="20">
        <f t="shared" si="210"/>
        <v>136160530</v>
      </c>
      <c r="O273" s="15"/>
      <c r="P273" s="21">
        <f t="shared" ref="P273" si="211">SUM(P274,P280)</f>
        <v>204383648</v>
      </c>
    </row>
    <row r="274" spans="1:16" s="12" customFormat="1" ht="47.25">
      <c r="A274" s="40" t="s">
        <v>238</v>
      </c>
      <c r="B274" s="11">
        <v>606</v>
      </c>
      <c r="C274" s="11" t="s">
        <v>62</v>
      </c>
      <c r="D274" s="13" t="s">
        <v>38</v>
      </c>
      <c r="E274" s="13" t="s">
        <v>16</v>
      </c>
      <c r="F274" s="41" t="s">
        <v>25</v>
      </c>
      <c r="G274" s="41" t="s">
        <v>58</v>
      </c>
      <c r="H274" s="14" t="s">
        <v>239</v>
      </c>
      <c r="I274" s="14"/>
      <c r="J274" s="20">
        <f t="shared" ref="J274" si="212">SUM(J275:J279)</f>
        <v>68553781</v>
      </c>
      <c r="K274" s="42">
        <f t="shared" ref="K274:N274" si="213">SUM(K275:K279)</f>
        <v>68553781</v>
      </c>
      <c r="L274" s="42">
        <f t="shared" si="213"/>
        <v>0</v>
      </c>
      <c r="M274" s="42">
        <f t="shared" si="213"/>
        <v>0</v>
      </c>
      <c r="N274" s="42">
        <f t="shared" si="213"/>
        <v>0</v>
      </c>
      <c r="O274" s="15"/>
      <c r="P274" s="21">
        <f t="shared" ref="P274" si="214">SUM(P275:P279)</f>
        <v>68821518</v>
      </c>
    </row>
    <row r="275" spans="1:16" s="12" customFormat="1" ht="94.5">
      <c r="A275" s="40" t="s">
        <v>28</v>
      </c>
      <c r="B275" s="11">
        <v>606</v>
      </c>
      <c r="C275" s="11" t="s">
        <v>62</v>
      </c>
      <c r="D275" s="13" t="s">
        <v>38</v>
      </c>
      <c r="E275" s="13" t="s">
        <v>16</v>
      </c>
      <c r="F275" s="41" t="s">
        <v>25</v>
      </c>
      <c r="G275" s="41" t="s">
        <v>58</v>
      </c>
      <c r="H275" s="14" t="s">
        <v>239</v>
      </c>
      <c r="I275" s="14" t="s">
        <v>29</v>
      </c>
      <c r="J275" s="20">
        <v>9304295</v>
      </c>
      <c r="K275" s="42">
        <f>J275</f>
        <v>9304295</v>
      </c>
      <c r="L275" s="42"/>
      <c r="M275" s="42"/>
      <c r="N275" s="42"/>
      <c r="O275" s="15"/>
      <c r="P275" s="21">
        <v>9332282</v>
      </c>
    </row>
    <row r="276" spans="1:16" s="12" customFormat="1" ht="31.5">
      <c r="A276" s="40" t="s">
        <v>45</v>
      </c>
      <c r="B276" s="11">
        <v>606</v>
      </c>
      <c r="C276" s="11" t="s">
        <v>62</v>
      </c>
      <c r="D276" s="13" t="s">
        <v>38</v>
      </c>
      <c r="E276" s="13" t="s">
        <v>16</v>
      </c>
      <c r="F276" s="41" t="s">
        <v>25</v>
      </c>
      <c r="G276" s="41" t="s">
        <v>58</v>
      </c>
      <c r="H276" s="14" t="s">
        <v>239</v>
      </c>
      <c r="I276" s="14" t="s">
        <v>46</v>
      </c>
      <c r="J276" s="20">
        <v>4451840</v>
      </c>
      <c r="K276" s="42">
        <f>J276</f>
        <v>4451840</v>
      </c>
      <c r="L276" s="42"/>
      <c r="M276" s="42"/>
      <c r="N276" s="42"/>
      <c r="O276" s="15"/>
      <c r="P276" s="21">
        <v>4435038</v>
      </c>
    </row>
    <row r="277" spans="1:16" s="12" customFormat="1" ht="31.5">
      <c r="A277" s="40" t="s">
        <v>162</v>
      </c>
      <c r="B277" s="11" t="s">
        <v>220</v>
      </c>
      <c r="C277" s="11" t="s">
        <v>62</v>
      </c>
      <c r="D277" s="13" t="s">
        <v>38</v>
      </c>
      <c r="E277" s="13" t="s">
        <v>16</v>
      </c>
      <c r="F277" s="41" t="s">
        <v>25</v>
      </c>
      <c r="G277" s="41" t="s">
        <v>58</v>
      </c>
      <c r="H277" s="14" t="s">
        <v>239</v>
      </c>
      <c r="I277" s="14" t="s">
        <v>163</v>
      </c>
      <c r="J277" s="20">
        <v>29106</v>
      </c>
      <c r="K277" s="42">
        <f>J277</f>
        <v>29106</v>
      </c>
      <c r="L277" s="42"/>
      <c r="M277" s="42"/>
      <c r="N277" s="42"/>
      <c r="O277" s="15"/>
      <c r="P277" s="21">
        <v>29106</v>
      </c>
    </row>
    <row r="278" spans="1:16" s="12" customFormat="1" ht="47.25">
      <c r="A278" s="40" t="s">
        <v>107</v>
      </c>
      <c r="B278" s="11">
        <v>606</v>
      </c>
      <c r="C278" s="11" t="s">
        <v>62</v>
      </c>
      <c r="D278" s="13" t="s">
        <v>38</v>
      </c>
      <c r="E278" s="13" t="s">
        <v>16</v>
      </c>
      <c r="F278" s="41" t="s">
        <v>25</v>
      </c>
      <c r="G278" s="41" t="s">
        <v>58</v>
      </c>
      <c r="H278" s="14" t="s">
        <v>239</v>
      </c>
      <c r="I278" s="14" t="s">
        <v>14</v>
      </c>
      <c r="J278" s="20">
        <v>53862096</v>
      </c>
      <c r="K278" s="42">
        <f>J278</f>
        <v>53862096</v>
      </c>
      <c r="L278" s="42"/>
      <c r="M278" s="42"/>
      <c r="N278" s="42"/>
      <c r="O278" s="15"/>
      <c r="P278" s="21">
        <v>54118648</v>
      </c>
    </row>
    <row r="279" spans="1:16" s="12" customFormat="1" ht="15.75">
      <c r="A279" s="40" t="s">
        <v>47</v>
      </c>
      <c r="B279" s="11">
        <v>606</v>
      </c>
      <c r="C279" s="11" t="s">
        <v>62</v>
      </c>
      <c r="D279" s="13" t="s">
        <v>38</v>
      </c>
      <c r="E279" s="13" t="s">
        <v>16</v>
      </c>
      <c r="F279" s="41" t="s">
        <v>25</v>
      </c>
      <c r="G279" s="41" t="s">
        <v>58</v>
      </c>
      <c r="H279" s="14" t="s">
        <v>239</v>
      </c>
      <c r="I279" s="14" t="s">
        <v>48</v>
      </c>
      <c r="J279" s="20">
        <v>906444</v>
      </c>
      <c r="K279" s="42">
        <f>J279</f>
        <v>906444</v>
      </c>
      <c r="L279" s="42"/>
      <c r="M279" s="42"/>
      <c r="N279" s="42"/>
      <c r="O279" s="15"/>
      <c r="P279" s="21">
        <v>906444</v>
      </c>
    </row>
    <row r="280" spans="1:16" s="12" customFormat="1" ht="165" customHeight="1">
      <c r="A280" s="40" t="s">
        <v>240</v>
      </c>
      <c r="B280" s="11">
        <v>606</v>
      </c>
      <c r="C280" s="11" t="s">
        <v>62</v>
      </c>
      <c r="D280" s="13" t="s">
        <v>38</v>
      </c>
      <c r="E280" s="13" t="s">
        <v>16</v>
      </c>
      <c r="F280" s="41" t="s">
        <v>25</v>
      </c>
      <c r="G280" s="41" t="s">
        <v>58</v>
      </c>
      <c r="H280" s="14" t="s">
        <v>241</v>
      </c>
      <c r="I280" s="14"/>
      <c r="J280" s="20">
        <f t="shared" ref="J280:N280" si="215">SUM(J281:J283)</f>
        <v>136160530</v>
      </c>
      <c r="K280" s="20">
        <f t="shared" si="215"/>
        <v>0</v>
      </c>
      <c r="L280" s="20">
        <f t="shared" si="215"/>
        <v>0</v>
      </c>
      <c r="M280" s="20">
        <f t="shared" si="215"/>
        <v>0</v>
      </c>
      <c r="N280" s="20">
        <f t="shared" si="215"/>
        <v>136160530</v>
      </c>
      <c r="O280" s="15"/>
      <c r="P280" s="21">
        <f t="shared" ref="P280" si="216">SUM(P281:P283)</f>
        <v>135562130</v>
      </c>
    </row>
    <row r="281" spans="1:16" s="12" customFormat="1" ht="94.5">
      <c r="A281" s="40" t="s">
        <v>28</v>
      </c>
      <c r="B281" s="11">
        <v>606</v>
      </c>
      <c r="C281" s="11" t="s">
        <v>62</v>
      </c>
      <c r="D281" s="13" t="s">
        <v>38</v>
      </c>
      <c r="E281" s="13" t="s">
        <v>16</v>
      </c>
      <c r="F281" s="41" t="s">
        <v>25</v>
      </c>
      <c r="G281" s="41" t="s">
        <v>58</v>
      </c>
      <c r="H281" s="14" t="s">
        <v>241</v>
      </c>
      <c r="I281" s="14" t="s">
        <v>29</v>
      </c>
      <c r="J281" s="20">
        <v>18925870</v>
      </c>
      <c r="K281" s="42"/>
      <c r="L281" s="42"/>
      <c r="M281" s="42"/>
      <c r="N281" s="42">
        <f>J281</f>
        <v>18925870</v>
      </c>
      <c r="O281" s="15"/>
      <c r="P281" s="21">
        <v>18842694</v>
      </c>
    </row>
    <row r="282" spans="1:16" s="12" customFormat="1" ht="31.5">
      <c r="A282" s="40" t="s">
        <v>45</v>
      </c>
      <c r="B282" s="11">
        <v>606</v>
      </c>
      <c r="C282" s="11" t="s">
        <v>62</v>
      </c>
      <c r="D282" s="13" t="s">
        <v>38</v>
      </c>
      <c r="E282" s="13" t="s">
        <v>16</v>
      </c>
      <c r="F282" s="41" t="s">
        <v>25</v>
      </c>
      <c r="G282" s="41" t="s">
        <v>58</v>
      </c>
      <c r="H282" s="14" t="s">
        <v>241</v>
      </c>
      <c r="I282" s="14" t="s">
        <v>46</v>
      </c>
      <c r="J282" s="20">
        <v>194341</v>
      </c>
      <c r="K282" s="42"/>
      <c r="L282" s="42"/>
      <c r="M282" s="42"/>
      <c r="N282" s="42">
        <f>J282</f>
        <v>194341</v>
      </c>
      <c r="O282" s="15"/>
      <c r="P282" s="21">
        <v>193487</v>
      </c>
    </row>
    <row r="283" spans="1:16" s="12" customFormat="1" ht="47.25">
      <c r="A283" s="40" t="s">
        <v>107</v>
      </c>
      <c r="B283" s="11">
        <v>606</v>
      </c>
      <c r="C283" s="11" t="s">
        <v>62</v>
      </c>
      <c r="D283" s="13" t="s">
        <v>38</v>
      </c>
      <c r="E283" s="13" t="s">
        <v>16</v>
      </c>
      <c r="F283" s="41" t="s">
        <v>25</v>
      </c>
      <c r="G283" s="41" t="s">
        <v>58</v>
      </c>
      <c r="H283" s="14" t="s">
        <v>241</v>
      </c>
      <c r="I283" s="14" t="s">
        <v>14</v>
      </c>
      <c r="J283" s="20">
        <v>117040319</v>
      </c>
      <c r="K283" s="42"/>
      <c r="L283" s="42"/>
      <c r="M283" s="42"/>
      <c r="N283" s="42">
        <f>J283</f>
        <v>117040319</v>
      </c>
      <c r="O283" s="15"/>
      <c r="P283" s="21">
        <v>116525949</v>
      </c>
    </row>
    <row r="284" spans="1:16" s="22" customFormat="1" ht="47.25">
      <c r="A284" s="40" t="s">
        <v>229</v>
      </c>
      <c r="B284" s="11" t="s">
        <v>220</v>
      </c>
      <c r="C284" s="11" t="s">
        <v>62</v>
      </c>
      <c r="D284" s="13" t="s">
        <v>38</v>
      </c>
      <c r="E284" s="13" t="s">
        <v>16</v>
      </c>
      <c r="F284" s="41" t="s">
        <v>25</v>
      </c>
      <c r="G284" s="41" t="s">
        <v>230</v>
      </c>
      <c r="H284" s="14" t="s">
        <v>23</v>
      </c>
      <c r="I284" s="14"/>
      <c r="J284" s="20">
        <f t="shared" ref="J284:N284" si="217">J285</f>
        <v>456000</v>
      </c>
      <c r="K284" s="42">
        <f t="shared" si="217"/>
        <v>456000</v>
      </c>
      <c r="L284" s="42">
        <f t="shared" si="217"/>
        <v>0</v>
      </c>
      <c r="M284" s="42">
        <f t="shared" si="217"/>
        <v>0</v>
      </c>
      <c r="N284" s="42">
        <f t="shared" si="217"/>
        <v>0</v>
      </c>
      <c r="O284" s="15"/>
      <c r="P284" s="21">
        <f t="shared" ref="P284" si="218">P285</f>
        <v>204000</v>
      </c>
    </row>
    <row r="285" spans="1:16" s="22" customFormat="1" ht="47.25">
      <c r="A285" s="40" t="s">
        <v>231</v>
      </c>
      <c r="B285" s="11" t="s">
        <v>220</v>
      </c>
      <c r="C285" s="11" t="s">
        <v>62</v>
      </c>
      <c r="D285" s="13" t="s">
        <v>38</v>
      </c>
      <c r="E285" s="13" t="s">
        <v>16</v>
      </c>
      <c r="F285" s="41" t="s">
        <v>25</v>
      </c>
      <c r="G285" s="41" t="s">
        <v>230</v>
      </c>
      <c r="H285" s="14" t="s">
        <v>232</v>
      </c>
      <c r="I285" s="14"/>
      <c r="J285" s="20">
        <f t="shared" ref="J285:N285" si="219">SUM(J286:J287)</f>
        <v>456000</v>
      </c>
      <c r="K285" s="42">
        <f t="shared" si="219"/>
        <v>456000</v>
      </c>
      <c r="L285" s="42">
        <f t="shared" si="219"/>
        <v>0</v>
      </c>
      <c r="M285" s="42">
        <f t="shared" si="219"/>
        <v>0</v>
      </c>
      <c r="N285" s="42">
        <f t="shared" si="219"/>
        <v>0</v>
      </c>
      <c r="O285" s="15"/>
      <c r="P285" s="21">
        <f t="shared" ref="P285" si="220">SUM(P286:P287)</f>
        <v>204000</v>
      </c>
    </row>
    <row r="286" spans="1:16" s="22" customFormat="1" ht="31.5">
      <c r="A286" s="40" t="s">
        <v>45</v>
      </c>
      <c r="B286" s="11" t="s">
        <v>220</v>
      </c>
      <c r="C286" s="11" t="s">
        <v>62</v>
      </c>
      <c r="D286" s="13" t="s">
        <v>38</v>
      </c>
      <c r="E286" s="13" t="s">
        <v>16</v>
      </c>
      <c r="F286" s="41" t="s">
        <v>25</v>
      </c>
      <c r="G286" s="41" t="s">
        <v>230</v>
      </c>
      <c r="H286" s="14" t="s">
        <v>232</v>
      </c>
      <c r="I286" s="14" t="s">
        <v>46</v>
      </c>
      <c r="J286" s="20">
        <v>0</v>
      </c>
      <c r="K286" s="42">
        <f>J286</f>
        <v>0</v>
      </c>
      <c r="L286" s="42"/>
      <c r="M286" s="42"/>
      <c r="N286" s="42"/>
      <c r="O286" s="15"/>
      <c r="P286" s="21">
        <v>60000</v>
      </c>
    </row>
    <row r="287" spans="1:16" s="22" customFormat="1" ht="47.25">
      <c r="A287" s="40" t="s">
        <v>107</v>
      </c>
      <c r="B287" s="11" t="s">
        <v>220</v>
      </c>
      <c r="C287" s="11" t="s">
        <v>62</v>
      </c>
      <c r="D287" s="13" t="s">
        <v>38</v>
      </c>
      <c r="E287" s="13" t="s">
        <v>16</v>
      </c>
      <c r="F287" s="41" t="s">
        <v>25</v>
      </c>
      <c r="G287" s="41" t="s">
        <v>230</v>
      </c>
      <c r="H287" s="14" t="s">
        <v>232</v>
      </c>
      <c r="I287" s="14" t="s">
        <v>14</v>
      </c>
      <c r="J287" s="20">
        <v>456000</v>
      </c>
      <c r="K287" s="42">
        <f>J287</f>
        <v>456000</v>
      </c>
      <c r="L287" s="42"/>
      <c r="M287" s="42"/>
      <c r="N287" s="42"/>
      <c r="O287" s="15"/>
      <c r="P287" s="21">
        <v>144000</v>
      </c>
    </row>
    <row r="288" spans="1:16" s="22" customFormat="1" ht="47.25">
      <c r="A288" s="40" t="s">
        <v>242</v>
      </c>
      <c r="B288" s="11" t="s">
        <v>220</v>
      </c>
      <c r="C288" s="11" t="s">
        <v>62</v>
      </c>
      <c r="D288" s="13" t="s">
        <v>38</v>
      </c>
      <c r="E288" s="13" t="s">
        <v>16</v>
      </c>
      <c r="F288" s="41" t="s">
        <v>25</v>
      </c>
      <c r="G288" s="41" t="s">
        <v>74</v>
      </c>
      <c r="H288" s="14" t="s">
        <v>23</v>
      </c>
      <c r="I288" s="14"/>
      <c r="J288" s="20">
        <f t="shared" ref="J288:N288" si="221">J289</f>
        <v>215818</v>
      </c>
      <c r="K288" s="20">
        <f t="shared" si="221"/>
        <v>215818</v>
      </c>
      <c r="L288" s="20">
        <f t="shared" si="221"/>
        <v>0</v>
      </c>
      <c r="M288" s="20">
        <f t="shared" si="221"/>
        <v>0</v>
      </c>
      <c r="N288" s="20">
        <f t="shared" si="221"/>
        <v>0</v>
      </c>
      <c r="O288" s="15"/>
      <c r="P288" s="21">
        <f t="shared" ref="P288" si="222">P289</f>
        <v>215818</v>
      </c>
    </row>
    <row r="289" spans="1:16" s="22" customFormat="1" ht="31.5">
      <c r="A289" s="40" t="s">
        <v>243</v>
      </c>
      <c r="B289" s="11" t="s">
        <v>220</v>
      </c>
      <c r="C289" s="11" t="s">
        <v>62</v>
      </c>
      <c r="D289" s="13" t="s">
        <v>38</v>
      </c>
      <c r="E289" s="13" t="s">
        <v>16</v>
      </c>
      <c r="F289" s="41" t="s">
        <v>25</v>
      </c>
      <c r="G289" s="41" t="s">
        <v>74</v>
      </c>
      <c r="H289" s="14" t="s">
        <v>244</v>
      </c>
      <c r="I289" s="14"/>
      <c r="J289" s="21">
        <f>SUM(J290:J291)</f>
        <v>215818</v>
      </c>
      <c r="K289" s="21">
        <f t="shared" ref="K289:N289" si="223">SUM(K290:K291)</f>
        <v>215818</v>
      </c>
      <c r="L289" s="21">
        <f t="shared" si="223"/>
        <v>0</v>
      </c>
      <c r="M289" s="21">
        <f t="shared" si="223"/>
        <v>0</v>
      </c>
      <c r="N289" s="21">
        <f t="shared" si="223"/>
        <v>0</v>
      </c>
      <c r="O289" s="15" t="s">
        <v>95</v>
      </c>
      <c r="P289" s="21">
        <f>SUM(P290:P291)</f>
        <v>215818</v>
      </c>
    </row>
    <row r="290" spans="1:16" s="22" customFormat="1" ht="31.5">
      <c r="A290" s="40" t="s">
        <v>45</v>
      </c>
      <c r="B290" s="11" t="s">
        <v>220</v>
      </c>
      <c r="C290" s="11" t="s">
        <v>62</v>
      </c>
      <c r="D290" s="13" t="s">
        <v>38</v>
      </c>
      <c r="E290" s="13" t="s">
        <v>16</v>
      </c>
      <c r="F290" s="41" t="s">
        <v>25</v>
      </c>
      <c r="G290" s="41" t="s">
        <v>74</v>
      </c>
      <c r="H290" s="14" t="s">
        <v>244</v>
      </c>
      <c r="I290" s="14" t="s">
        <v>46</v>
      </c>
      <c r="J290" s="20">
        <v>107909</v>
      </c>
      <c r="K290" s="20">
        <f>J290</f>
        <v>107909</v>
      </c>
      <c r="L290" s="20"/>
      <c r="M290" s="20"/>
      <c r="N290" s="20"/>
      <c r="O290" s="15"/>
      <c r="P290" s="21">
        <v>0</v>
      </c>
    </row>
    <row r="291" spans="1:16" s="22" customFormat="1" ht="47.25">
      <c r="A291" s="40" t="s">
        <v>107</v>
      </c>
      <c r="B291" s="11" t="s">
        <v>220</v>
      </c>
      <c r="C291" s="11" t="s">
        <v>62</v>
      </c>
      <c r="D291" s="13" t="s">
        <v>38</v>
      </c>
      <c r="E291" s="13" t="s">
        <v>16</v>
      </c>
      <c r="F291" s="41" t="s">
        <v>25</v>
      </c>
      <c r="G291" s="41" t="s">
        <v>74</v>
      </c>
      <c r="H291" s="14" t="s">
        <v>244</v>
      </c>
      <c r="I291" s="14" t="s">
        <v>14</v>
      </c>
      <c r="J291" s="20">
        <v>107909</v>
      </c>
      <c r="K291" s="42">
        <f>J291-M291</f>
        <v>107909</v>
      </c>
      <c r="L291" s="42"/>
      <c r="M291" s="42"/>
      <c r="N291" s="42"/>
      <c r="O291" s="15" t="s">
        <v>95</v>
      </c>
      <c r="P291" s="21">
        <v>215818</v>
      </c>
    </row>
    <row r="292" spans="1:16" s="22" customFormat="1" ht="78.75">
      <c r="A292" s="40" t="s">
        <v>79</v>
      </c>
      <c r="B292" s="11" t="s">
        <v>220</v>
      </c>
      <c r="C292" s="11" t="s">
        <v>62</v>
      </c>
      <c r="D292" s="13" t="s">
        <v>38</v>
      </c>
      <c r="E292" s="13" t="s">
        <v>80</v>
      </c>
      <c r="F292" s="41" t="s">
        <v>21</v>
      </c>
      <c r="G292" s="41" t="s">
        <v>22</v>
      </c>
      <c r="H292" s="14" t="s">
        <v>23</v>
      </c>
      <c r="I292" s="14"/>
      <c r="J292" s="21">
        <f>J293</f>
        <v>68069</v>
      </c>
      <c r="K292" s="21">
        <f t="shared" ref="K292:N295" si="224">K293</f>
        <v>68069</v>
      </c>
      <c r="L292" s="21">
        <f t="shared" si="224"/>
        <v>0</v>
      </c>
      <c r="M292" s="21">
        <f t="shared" si="224"/>
        <v>0</v>
      </c>
      <c r="N292" s="21">
        <f t="shared" si="224"/>
        <v>0</v>
      </c>
      <c r="O292" s="15"/>
      <c r="P292" s="21">
        <f>P293</f>
        <v>68069</v>
      </c>
    </row>
    <row r="293" spans="1:16" s="22" customFormat="1" ht="31.5">
      <c r="A293" s="40" t="s">
        <v>133</v>
      </c>
      <c r="B293" s="11" t="s">
        <v>220</v>
      </c>
      <c r="C293" s="11" t="s">
        <v>62</v>
      </c>
      <c r="D293" s="13" t="s">
        <v>38</v>
      </c>
      <c r="E293" s="13" t="s">
        <v>80</v>
      </c>
      <c r="F293" s="41" t="s">
        <v>25</v>
      </c>
      <c r="G293" s="41" t="s">
        <v>22</v>
      </c>
      <c r="H293" s="14" t="s">
        <v>23</v>
      </c>
      <c r="I293" s="14"/>
      <c r="J293" s="21">
        <f>J294</f>
        <v>68069</v>
      </c>
      <c r="K293" s="21">
        <f t="shared" si="224"/>
        <v>68069</v>
      </c>
      <c r="L293" s="21">
        <f t="shared" si="224"/>
        <v>0</v>
      </c>
      <c r="M293" s="21">
        <f t="shared" si="224"/>
        <v>0</v>
      </c>
      <c r="N293" s="21">
        <f t="shared" si="224"/>
        <v>0</v>
      </c>
      <c r="O293" s="15"/>
      <c r="P293" s="21">
        <f>P294</f>
        <v>68069</v>
      </c>
    </row>
    <row r="294" spans="1:16" s="22" customFormat="1" ht="31.5">
      <c r="A294" s="40" t="s">
        <v>245</v>
      </c>
      <c r="B294" s="11" t="s">
        <v>220</v>
      </c>
      <c r="C294" s="11" t="s">
        <v>62</v>
      </c>
      <c r="D294" s="13" t="s">
        <v>38</v>
      </c>
      <c r="E294" s="13" t="s">
        <v>80</v>
      </c>
      <c r="F294" s="41" t="s">
        <v>25</v>
      </c>
      <c r="G294" s="41" t="s">
        <v>16</v>
      </c>
      <c r="H294" s="14" t="s">
        <v>23</v>
      </c>
      <c r="I294" s="14"/>
      <c r="J294" s="21">
        <f>J295</f>
        <v>68069</v>
      </c>
      <c r="K294" s="21">
        <f t="shared" si="224"/>
        <v>68069</v>
      </c>
      <c r="L294" s="21">
        <f t="shared" si="224"/>
        <v>0</v>
      </c>
      <c r="M294" s="21">
        <f t="shared" si="224"/>
        <v>0</v>
      </c>
      <c r="N294" s="21">
        <f t="shared" si="224"/>
        <v>0</v>
      </c>
      <c r="O294" s="15"/>
      <c r="P294" s="21">
        <f>P295</f>
        <v>68069</v>
      </c>
    </row>
    <row r="295" spans="1:16" s="22" customFormat="1" ht="47.25">
      <c r="A295" s="40" t="s">
        <v>246</v>
      </c>
      <c r="B295" s="11" t="s">
        <v>220</v>
      </c>
      <c r="C295" s="11" t="s">
        <v>62</v>
      </c>
      <c r="D295" s="13" t="s">
        <v>38</v>
      </c>
      <c r="E295" s="13" t="s">
        <v>80</v>
      </c>
      <c r="F295" s="41" t="s">
        <v>25</v>
      </c>
      <c r="G295" s="41" t="s">
        <v>16</v>
      </c>
      <c r="H295" s="14" t="s">
        <v>247</v>
      </c>
      <c r="I295" s="14"/>
      <c r="J295" s="21">
        <f>J296</f>
        <v>68069</v>
      </c>
      <c r="K295" s="21">
        <f t="shared" si="224"/>
        <v>68069</v>
      </c>
      <c r="L295" s="21">
        <f t="shared" si="224"/>
        <v>0</v>
      </c>
      <c r="M295" s="21">
        <f t="shared" si="224"/>
        <v>0</v>
      </c>
      <c r="N295" s="21">
        <f t="shared" si="224"/>
        <v>0</v>
      </c>
      <c r="O295" s="15" t="s">
        <v>95</v>
      </c>
      <c r="P295" s="21">
        <f>P296</f>
        <v>68069</v>
      </c>
    </row>
    <row r="296" spans="1:16" s="22" customFormat="1" ht="47.25">
      <c r="A296" s="40" t="s">
        <v>107</v>
      </c>
      <c r="B296" s="11" t="s">
        <v>220</v>
      </c>
      <c r="C296" s="11" t="s">
        <v>62</v>
      </c>
      <c r="D296" s="13" t="s">
        <v>38</v>
      </c>
      <c r="E296" s="13" t="s">
        <v>80</v>
      </c>
      <c r="F296" s="41" t="s">
        <v>25</v>
      </c>
      <c r="G296" s="41" t="s">
        <v>16</v>
      </c>
      <c r="H296" s="14" t="s">
        <v>247</v>
      </c>
      <c r="I296" s="14" t="s">
        <v>14</v>
      </c>
      <c r="J296" s="20">
        <v>68069</v>
      </c>
      <c r="K296" s="42">
        <f>J296</f>
        <v>68069</v>
      </c>
      <c r="L296" s="42"/>
      <c r="M296" s="42"/>
      <c r="N296" s="42"/>
      <c r="O296" s="15" t="s">
        <v>95</v>
      </c>
      <c r="P296" s="21">
        <v>68069</v>
      </c>
    </row>
    <row r="297" spans="1:16" s="22" customFormat="1" ht="15.75">
      <c r="A297" s="40" t="s">
        <v>248</v>
      </c>
      <c r="B297" s="11" t="s">
        <v>220</v>
      </c>
      <c r="C297" s="11" t="s">
        <v>62</v>
      </c>
      <c r="D297" s="13" t="s">
        <v>18</v>
      </c>
      <c r="E297" s="13"/>
      <c r="F297" s="41"/>
      <c r="G297" s="41"/>
      <c r="H297" s="14"/>
      <c r="I297" s="14"/>
      <c r="J297" s="20">
        <f>SUM(J298,J303)</f>
        <v>23597956</v>
      </c>
      <c r="K297" s="20">
        <f t="shared" ref="K297:N297" si="225">SUM(K298,K303)</f>
        <v>23597956</v>
      </c>
      <c r="L297" s="20">
        <f t="shared" si="225"/>
        <v>0</v>
      </c>
      <c r="M297" s="20">
        <f t="shared" si="225"/>
        <v>0</v>
      </c>
      <c r="N297" s="20">
        <f t="shared" si="225"/>
        <v>0</v>
      </c>
      <c r="O297" s="30"/>
      <c r="P297" s="20">
        <f>SUM(P298,P303)</f>
        <v>24525773</v>
      </c>
    </row>
    <row r="298" spans="1:16" s="22" customFormat="1" ht="63">
      <c r="A298" s="40" t="s">
        <v>222</v>
      </c>
      <c r="B298" s="11" t="s">
        <v>220</v>
      </c>
      <c r="C298" s="11" t="s">
        <v>62</v>
      </c>
      <c r="D298" s="13" t="s">
        <v>18</v>
      </c>
      <c r="E298" s="13" t="s">
        <v>16</v>
      </c>
      <c r="F298" s="41" t="s">
        <v>21</v>
      </c>
      <c r="G298" s="41" t="s">
        <v>22</v>
      </c>
      <c r="H298" s="14" t="s">
        <v>23</v>
      </c>
      <c r="I298" s="14"/>
      <c r="J298" s="20">
        <f t="shared" ref="J298:N299" si="226">J299</f>
        <v>23547956</v>
      </c>
      <c r="K298" s="42">
        <f t="shared" si="226"/>
        <v>23547956</v>
      </c>
      <c r="L298" s="42">
        <f t="shared" si="226"/>
        <v>0</v>
      </c>
      <c r="M298" s="42">
        <f t="shared" si="226"/>
        <v>0</v>
      </c>
      <c r="N298" s="42">
        <f t="shared" si="226"/>
        <v>0</v>
      </c>
      <c r="O298" s="15"/>
      <c r="P298" s="21">
        <f t="shared" ref="P298:P299" si="227">P299</f>
        <v>24475773</v>
      </c>
    </row>
    <row r="299" spans="1:16" s="22" customFormat="1" ht="47.25">
      <c r="A299" s="40" t="s">
        <v>223</v>
      </c>
      <c r="B299" s="11" t="s">
        <v>220</v>
      </c>
      <c r="C299" s="11" t="s">
        <v>62</v>
      </c>
      <c r="D299" s="13" t="s">
        <v>18</v>
      </c>
      <c r="E299" s="13" t="s">
        <v>16</v>
      </c>
      <c r="F299" s="41" t="s">
        <v>25</v>
      </c>
      <c r="G299" s="41" t="s">
        <v>22</v>
      </c>
      <c r="H299" s="14" t="s">
        <v>23</v>
      </c>
      <c r="I299" s="14"/>
      <c r="J299" s="20">
        <f t="shared" si="226"/>
        <v>23547956</v>
      </c>
      <c r="K299" s="42">
        <f t="shared" si="226"/>
        <v>23547956</v>
      </c>
      <c r="L299" s="42">
        <f t="shared" si="226"/>
        <v>0</v>
      </c>
      <c r="M299" s="42">
        <f t="shared" si="226"/>
        <v>0</v>
      </c>
      <c r="N299" s="42">
        <f t="shared" si="226"/>
        <v>0</v>
      </c>
      <c r="O299" s="15"/>
      <c r="P299" s="21">
        <f t="shared" si="227"/>
        <v>24475773</v>
      </c>
    </row>
    <row r="300" spans="1:16" s="12" customFormat="1" ht="47.25">
      <c r="A300" s="40" t="s">
        <v>249</v>
      </c>
      <c r="B300" s="11" t="s">
        <v>220</v>
      </c>
      <c r="C300" s="11" t="s">
        <v>62</v>
      </c>
      <c r="D300" s="13" t="s">
        <v>18</v>
      </c>
      <c r="E300" s="13" t="s">
        <v>16</v>
      </c>
      <c r="F300" s="41" t="s">
        <v>25</v>
      </c>
      <c r="G300" s="41" t="s">
        <v>198</v>
      </c>
      <c r="H300" s="14" t="s">
        <v>23</v>
      </c>
      <c r="I300" s="14"/>
      <c r="J300" s="21">
        <f>SUM(J301)</f>
        <v>23547956</v>
      </c>
      <c r="K300" s="21">
        <f t="shared" ref="K300:N300" si="228">SUM(K301)</f>
        <v>23547956</v>
      </c>
      <c r="L300" s="21">
        <f t="shared" si="228"/>
        <v>0</v>
      </c>
      <c r="M300" s="21">
        <f t="shared" si="228"/>
        <v>0</v>
      </c>
      <c r="N300" s="21">
        <f t="shared" si="228"/>
        <v>0</v>
      </c>
      <c r="O300" s="15"/>
      <c r="P300" s="21">
        <f>SUM(P301)</f>
        <v>24475773</v>
      </c>
    </row>
    <row r="301" spans="1:16" s="12" customFormat="1" ht="31.5">
      <c r="A301" s="40" t="s">
        <v>250</v>
      </c>
      <c r="B301" s="11" t="s">
        <v>220</v>
      </c>
      <c r="C301" s="11" t="s">
        <v>62</v>
      </c>
      <c r="D301" s="13" t="s">
        <v>18</v>
      </c>
      <c r="E301" s="13" t="s">
        <v>16</v>
      </c>
      <c r="F301" s="41" t="s">
        <v>25</v>
      </c>
      <c r="G301" s="41" t="s">
        <v>198</v>
      </c>
      <c r="H301" s="14" t="s">
        <v>251</v>
      </c>
      <c r="I301" s="14"/>
      <c r="J301" s="20">
        <f t="shared" ref="J301" si="229">SUM(J302:J302)</f>
        <v>23547956</v>
      </c>
      <c r="K301" s="42">
        <f t="shared" ref="K301:N301" si="230">SUM(K302:K302)</f>
        <v>23547956</v>
      </c>
      <c r="L301" s="42">
        <f t="shared" si="230"/>
        <v>0</v>
      </c>
      <c r="M301" s="42">
        <f t="shared" si="230"/>
        <v>0</v>
      </c>
      <c r="N301" s="42">
        <f t="shared" si="230"/>
        <v>0</v>
      </c>
      <c r="O301" s="15"/>
      <c r="P301" s="21">
        <f t="shared" ref="P301" si="231">SUM(P302:P302)</f>
        <v>24475773</v>
      </c>
    </row>
    <row r="302" spans="1:16" s="12" customFormat="1" ht="47.25">
      <c r="A302" s="40" t="s">
        <v>107</v>
      </c>
      <c r="B302" s="11" t="s">
        <v>220</v>
      </c>
      <c r="C302" s="11" t="s">
        <v>62</v>
      </c>
      <c r="D302" s="13" t="s">
        <v>18</v>
      </c>
      <c r="E302" s="13" t="s">
        <v>16</v>
      </c>
      <c r="F302" s="41" t="s">
        <v>25</v>
      </c>
      <c r="G302" s="41" t="s">
        <v>198</v>
      </c>
      <c r="H302" s="14" t="s">
        <v>251</v>
      </c>
      <c r="I302" s="14" t="s">
        <v>14</v>
      </c>
      <c r="J302" s="20">
        <v>23547956</v>
      </c>
      <c r="K302" s="42">
        <f>J302</f>
        <v>23547956</v>
      </c>
      <c r="L302" s="42"/>
      <c r="M302" s="42"/>
      <c r="N302" s="42"/>
      <c r="O302" s="15"/>
      <c r="P302" s="21">
        <v>24475773</v>
      </c>
    </row>
    <row r="303" spans="1:16" s="22" customFormat="1" ht="81" customHeight="1">
      <c r="A303" s="40" t="s">
        <v>73</v>
      </c>
      <c r="B303" s="11" t="s">
        <v>220</v>
      </c>
      <c r="C303" s="11" t="s">
        <v>62</v>
      </c>
      <c r="D303" s="13" t="s">
        <v>18</v>
      </c>
      <c r="E303" s="13" t="s">
        <v>74</v>
      </c>
      <c r="F303" s="41" t="s">
        <v>21</v>
      </c>
      <c r="G303" s="41" t="s">
        <v>22</v>
      </c>
      <c r="H303" s="14" t="s">
        <v>23</v>
      </c>
      <c r="I303" s="14"/>
      <c r="J303" s="20">
        <f t="shared" ref="J303:N303" si="232">J304</f>
        <v>50000</v>
      </c>
      <c r="K303" s="42">
        <f t="shared" si="232"/>
        <v>50000</v>
      </c>
      <c r="L303" s="42">
        <f t="shared" si="232"/>
        <v>0</v>
      </c>
      <c r="M303" s="42">
        <f t="shared" si="232"/>
        <v>0</v>
      </c>
      <c r="N303" s="42">
        <f t="shared" si="232"/>
        <v>0</v>
      </c>
      <c r="O303" s="15"/>
      <c r="P303" s="21">
        <f t="shared" ref="P303" si="233">P304</f>
        <v>50000</v>
      </c>
    </row>
    <row r="304" spans="1:16" s="22" customFormat="1" ht="65.25" customHeight="1">
      <c r="A304" s="40" t="s">
        <v>75</v>
      </c>
      <c r="B304" s="11" t="s">
        <v>220</v>
      </c>
      <c r="C304" s="11" t="s">
        <v>62</v>
      </c>
      <c r="D304" s="13" t="s">
        <v>18</v>
      </c>
      <c r="E304" s="13" t="s">
        <v>74</v>
      </c>
      <c r="F304" s="41" t="s">
        <v>25</v>
      </c>
      <c r="G304" s="41" t="s">
        <v>22</v>
      </c>
      <c r="H304" s="14" t="s">
        <v>23</v>
      </c>
      <c r="I304" s="14"/>
      <c r="J304" s="20">
        <f t="shared" ref="J304:N304" si="234">J306</f>
        <v>50000</v>
      </c>
      <c r="K304" s="42">
        <f t="shared" si="234"/>
        <v>50000</v>
      </c>
      <c r="L304" s="42">
        <f t="shared" si="234"/>
        <v>0</v>
      </c>
      <c r="M304" s="42">
        <f t="shared" si="234"/>
        <v>0</v>
      </c>
      <c r="N304" s="42">
        <f t="shared" si="234"/>
        <v>0</v>
      </c>
      <c r="O304" s="15"/>
      <c r="P304" s="21">
        <f t="shared" ref="P304" si="235">P306</f>
        <v>50000</v>
      </c>
    </row>
    <row r="305" spans="1:16" s="22" customFormat="1" ht="47.25">
      <c r="A305" s="40" t="s">
        <v>252</v>
      </c>
      <c r="B305" s="11" t="s">
        <v>220</v>
      </c>
      <c r="C305" s="11" t="s">
        <v>62</v>
      </c>
      <c r="D305" s="13" t="s">
        <v>18</v>
      </c>
      <c r="E305" s="13" t="s">
        <v>74</v>
      </c>
      <c r="F305" s="41" t="s">
        <v>25</v>
      </c>
      <c r="G305" s="41" t="s">
        <v>38</v>
      </c>
      <c r="H305" s="14" t="s">
        <v>23</v>
      </c>
      <c r="I305" s="14"/>
      <c r="J305" s="20">
        <f t="shared" ref="J305:N306" si="236">J306</f>
        <v>50000</v>
      </c>
      <c r="K305" s="42">
        <f t="shared" si="236"/>
        <v>50000</v>
      </c>
      <c r="L305" s="42">
        <f t="shared" si="236"/>
        <v>0</v>
      </c>
      <c r="M305" s="42">
        <f t="shared" si="236"/>
        <v>0</v>
      </c>
      <c r="N305" s="42">
        <f t="shared" si="236"/>
        <v>0</v>
      </c>
      <c r="O305" s="15"/>
      <c r="P305" s="21">
        <f t="shared" ref="P305:P306" si="237">P306</f>
        <v>50000</v>
      </c>
    </row>
    <row r="306" spans="1:16" s="22" customFormat="1" ht="47.25">
      <c r="A306" s="40" t="s">
        <v>253</v>
      </c>
      <c r="B306" s="11" t="s">
        <v>220</v>
      </c>
      <c r="C306" s="11" t="s">
        <v>62</v>
      </c>
      <c r="D306" s="13" t="s">
        <v>18</v>
      </c>
      <c r="E306" s="13" t="s">
        <v>74</v>
      </c>
      <c r="F306" s="41" t="s">
        <v>25</v>
      </c>
      <c r="G306" s="41" t="s">
        <v>38</v>
      </c>
      <c r="H306" s="14" t="s">
        <v>254</v>
      </c>
      <c r="I306" s="14"/>
      <c r="J306" s="20">
        <f t="shared" si="236"/>
        <v>50000</v>
      </c>
      <c r="K306" s="42">
        <f t="shared" si="236"/>
        <v>50000</v>
      </c>
      <c r="L306" s="42">
        <f t="shared" si="236"/>
        <v>0</v>
      </c>
      <c r="M306" s="42">
        <f t="shared" si="236"/>
        <v>0</v>
      </c>
      <c r="N306" s="42">
        <f t="shared" si="236"/>
        <v>0</v>
      </c>
      <c r="O306" s="15"/>
      <c r="P306" s="21">
        <f t="shared" si="237"/>
        <v>50000</v>
      </c>
    </row>
    <row r="307" spans="1:16" s="22" customFormat="1" ht="47.25">
      <c r="A307" s="40" t="s">
        <v>107</v>
      </c>
      <c r="B307" s="11" t="s">
        <v>220</v>
      </c>
      <c r="C307" s="11" t="s">
        <v>62</v>
      </c>
      <c r="D307" s="13" t="s">
        <v>18</v>
      </c>
      <c r="E307" s="13" t="s">
        <v>74</v>
      </c>
      <c r="F307" s="41" t="s">
        <v>25</v>
      </c>
      <c r="G307" s="41" t="s">
        <v>38</v>
      </c>
      <c r="H307" s="14" t="s">
        <v>254</v>
      </c>
      <c r="I307" s="14" t="s">
        <v>14</v>
      </c>
      <c r="J307" s="20">
        <v>50000</v>
      </c>
      <c r="K307" s="42">
        <f>J307</f>
        <v>50000</v>
      </c>
      <c r="L307" s="42"/>
      <c r="M307" s="42"/>
      <c r="N307" s="42"/>
      <c r="O307" s="15"/>
      <c r="P307" s="21">
        <v>50000</v>
      </c>
    </row>
    <row r="308" spans="1:16" s="22" customFormat="1" ht="15.75">
      <c r="A308" s="40" t="s">
        <v>149</v>
      </c>
      <c r="B308" s="11">
        <v>606</v>
      </c>
      <c r="C308" s="11" t="s">
        <v>62</v>
      </c>
      <c r="D308" s="13" t="s">
        <v>62</v>
      </c>
      <c r="E308" s="13"/>
      <c r="F308" s="41"/>
      <c r="G308" s="41"/>
      <c r="H308" s="14"/>
      <c r="I308" s="14"/>
      <c r="J308" s="20">
        <f t="shared" ref="J308:N310" si="238">J309</f>
        <v>3411498</v>
      </c>
      <c r="K308" s="42">
        <f t="shared" si="238"/>
        <v>3411498</v>
      </c>
      <c r="L308" s="42">
        <f t="shared" si="238"/>
        <v>0</v>
      </c>
      <c r="M308" s="42">
        <f t="shared" si="238"/>
        <v>0</v>
      </c>
      <c r="N308" s="42">
        <f t="shared" si="238"/>
        <v>0</v>
      </c>
      <c r="O308" s="15"/>
      <c r="P308" s="21">
        <f t="shared" ref="P308:P310" si="239">P309</f>
        <v>3411498</v>
      </c>
    </row>
    <row r="309" spans="1:16" s="12" customFormat="1" ht="66.75" customHeight="1">
      <c r="A309" s="40" t="s">
        <v>222</v>
      </c>
      <c r="B309" s="11">
        <v>606</v>
      </c>
      <c r="C309" s="11" t="s">
        <v>62</v>
      </c>
      <c r="D309" s="13" t="s">
        <v>62</v>
      </c>
      <c r="E309" s="13" t="s">
        <v>16</v>
      </c>
      <c r="F309" s="41" t="s">
        <v>21</v>
      </c>
      <c r="G309" s="41" t="s">
        <v>22</v>
      </c>
      <c r="H309" s="14" t="s">
        <v>23</v>
      </c>
      <c r="I309" s="14"/>
      <c r="J309" s="20">
        <f t="shared" si="238"/>
        <v>3411498</v>
      </c>
      <c r="K309" s="42">
        <f t="shared" si="238"/>
        <v>3411498</v>
      </c>
      <c r="L309" s="42">
        <f t="shared" si="238"/>
        <v>0</v>
      </c>
      <c r="M309" s="42">
        <f t="shared" si="238"/>
        <v>0</v>
      </c>
      <c r="N309" s="42">
        <f t="shared" si="238"/>
        <v>0</v>
      </c>
      <c r="O309" s="15"/>
      <c r="P309" s="21">
        <f t="shared" si="239"/>
        <v>3411498</v>
      </c>
    </row>
    <row r="310" spans="1:16" s="12" customFormat="1" ht="47.25">
      <c r="A310" s="40" t="s">
        <v>223</v>
      </c>
      <c r="B310" s="11" t="s">
        <v>220</v>
      </c>
      <c r="C310" s="11" t="s">
        <v>62</v>
      </c>
      <c r="D310" s="13" t="s">
        <v>62</v>
      </c>
      <c r="E310" s="13" t="s">
        <v>16</v>
      </c>
      <c r="F310" s="41" t="s">
        <v>25</v>
      </c>
      <c r="G310" s="41" t="s">
        <v>22</v>
      </c>
      <c r="H310" s="14" t="s">
        <v>23</v>
      </c>
      <c r="I310" s="14"/>
      <c r="J310" s="20">
        <f t="shared" si="238"/>
        <v>3411498</v>
      </c>
      <c r="K310" s="42">
        <f t="shared" si="238"/>
        <v>3411498</v>
      </c>
      <c r="L310" s="42">
        <f t="shared" si="238"/>
        <v>0</v>
      </c>
      <c r="M310" s="42">
        <f t="shared" si="238"/>
        <v>0</v>
      </c>
      <c r="N310" s="42">
        <f t="shared" si="238"/>
        <v>0</v>
      </c>
      <c r="O310" s="15"/>
      <c r="P310" s="21">
        <f t="shared" si="239"/>
        <v>3411498</v>
      </c>
    </row>
    <row r="311" spans="1:16" s="12" customFormat="1" ht="82.5" customHeight="1">
      <c r="A311" s="40" t="s">
        <v>255</v>
      </c>
      <c r="B311" s="11" t="s">
        <v>220</v>
      </c>
      <c r="C311" s="11" t="s">
        <v>62</v>
      </c>
      <c r="D311" s="13" t="s">
        <v>62</v>
      </c>
      <c r="E311" s="13" t="s">
        <v>16</v>
      </c>
      <c r="F311" s="41" t="s">
        <v>25</v>
      </c>
      <c r="G311" s="41" t="s">
        <v>62</v>
      </c>
      <c r="H311" s="14" t="s">
        <v>23</v>
      </c>
      <c r="I311" s="14"/>
      <c r="J311" s="21">
        <f>SUM(J312)</f>
        <v>3411498</v>
      </c>
      <c r="K311" s="21">
        <f t="shared" ref="K311:N311" si="240">SUM(K312)</f>
        <v>3411498</v>
      </c>
      <c r="L311" s="21">
        <f t="shared" si="240"/>
        <v>0</v>
      </c>
      <c r="M311" s="21">
        <f t="shared" si="240"/>
        <v>0</v>
      </c>
      <c r="N311" s="21">
        <f t="shared" si="240"/>
        <v>0</v>
      </c>
      <c r="O311" s="15"/>
      <c r="P311" s="21">
        <f>SUM(P312)</f>
        <v>3411498</v>
      </c>
    </row>
    <row r="312" spans="1:16" s="12" customFormat="1" ht="94.5">
      <c r="A312" s="40" t="s">
        <v>256</v>
      </c>
      <c r="B312" s="11" t="s">
        <v>220</v>
      </c>
      <c r="C312" s="11" t="s">
        <v>62</v>
      </c>
      <c r="D312" s="13" t="s">
        <v>62</v>
      </c>
      <c r="E312" s="13" t="s">
        <v>16</v>
      </c>
      <c r="F312" s="41" t="s">
        <v>25</v>
      </c>
      <c r="G312" s="41" t="s">
        <v>62</v>
      </c>
      <c r="H312" s="14" t="s">
        <v>257</v>
      </c>
      <c r="I312" s="14"/>
      <c r="J312" s="20">
        <f t="shared" ref="J312:N312" si="241">SUM(J313:J313)</f>
        <v>3411498</v>
      </c>
      <c r="K312" s="20">
        <f t="shared" si="241"/>
        <v>3411498</v>
      </c>
      <c r="L312" s="20">
        <f t="shared" si="241"/>
        <v>0</v>
      </c>
      <c r="M312" s="20">
        <f t="shared" si="241"/>
        <v>0</v>
      </c>
      <c r="N312" s="20">
        <f t="shared" si="241"/>
        <v>0</v>
      </c>
      <c r="O312" s="15" t="s">
        <v>102</v>
      </c>
      <c r="P312" s="21">
        <f t="shared" ref="P312" si="242">SUM(P313:P313)</f>
        <v>3411498</v>
      </c>
    </row>
    <row r="313" spans="1:16" s="12" customFormat="1" ht="15.75">
      <c r="A313" s="40" t="s">
        <v>47</v>
      </c>
      <c r="B313" s="11" t="s">
        <v>220</v>
      </c>
      <c r="C313" s="11" t="s">
        <v>62</v>
      </c>
      <c r="D313" s="13" t="s">
        <v>62</v>
      </c>
      <c r="E313" s="13" t="s">
        <v>16</v>
      </c>
      <c r="F313" s="41" t="s">
        <v>25</v>
      </c>
      <c r="G313" s="41" t="s">
        <v>62</v>
      </c>
      <c r="H313" s="14" t="s">
        <v>257</v>
      </c>
      <c r="I313" s="14" t="s">
        <v>48</v>
      </c>
      <c r="J313" s="20">
        <v>3411498</v>
      </c>
      <c r="K313" s="42">
        <f>J313</f>
        <v>3411498</v>
      </c>
      <c r="L313" s="42"/>
      <c r="M313" s="42"/>
      <c r="N313" s="42"/>
      <c r="O313" s="15" t="s">
        <v>102</v>
      </c>
      <c r="P313" s="21">
        <v>3411498</v>
      </c>
    </row>
    <row r="314" spans="1:16" s="22" customFormat="1" ht="15.75">
      <c r="A314" s="40" t="s">
        <v>258</v>
      </c>
      <c r="B314" s="11" t="s">
        <v>220</v>
      </c>
      <c r="C314" s="11" t="s">
        <v>62</v>
      </c>
      <c r="D314" s="13" t="s">
        <v>74</v>
      </c>
      <c r="E314" s="13"/>
      <c r="F314" s="41"/>
      <c r="G314" s="41"/>
      <c r="H314" s="14"/>
      <c r="I314" s="14"/>
      <c r="J314" s="20">
        <f t="shared" ref="J314:N315" si="243">J315</f>
        <v>10576681</v>
      </c>
      <c r="K314" s="42">
        <f t="shared" si="243"/>
        <v>10576681</v>
      </c>
      <c r="L314" s="42">
        <f t="shared" si="243"/>
        <v>0</v>
      </c>
      <c r="M314" s="42">
        <f t="shared" si="243"/>
        <v>0</v>
      </c>
      <c r="N314" s="42">
        <f t="shared" si="243"/>
        <v>0</v>
      </c>
      <c r="O314" s="15"/>
      <c r="P314" s="21">
        <f t="shared" ref="P314:P315" si="244">P315</f>
        <v>10592270</v>
      </c>
    </row>
    <row r="315" spans="1:16" s="22" customFormat="1" ht="65.25" customHeight="1">
      <c r="A315" s="40" t="s">
        <v>222</v>
      </c>
      <c r="B315" s="11">
        <v>606</v>
      </c>
      <c r="C315" s="11" t="s">
        <v>62</v>
      </c>
      <c r="D315" s="13" t="s">
        <v>74</v>
      </c>
      <c r="E315" s="13" t="s">
        <v>16</v>
      </c>
      <c r="F315" s="41" t="s">
        <v>21</v>
      </c>
      <c r="G315" s="41" t="s">
        <v>22</v>
      </c>
      <c r="H315" s="14" t="s">
        <v>23</v>
      </c>
      <c r="I315" s="14"/>
      <c r="J315" s="20">
        <f t="shared" si="243"/>
        <v>10576681</v>
      </c>
      <c r="K315" s="42">
        <f t="shared" si="243"/>
        <v>10576681</v>
      </c>
      <c r="L315" s="42">
        <f t="shared" si="243"/>
        <v>0</v>
      </c>
      <c r="M315" s="42">
        <f t="shared" si="243"/>
        <v>0</v>
      </c>
      <c r="N315" s="42">
        <f t="shared" si="243"/>
        <v>0</v>
      </c>
      <c r="O315" s="15"/>
      <c r="P315" s="21">
        <f t="shared" si="244"/>
        <v>10592270</v>
      </c>
    </row>
    <row r="316" spans="1:16" s="22" customFormat="1" ht="99" customHeight="1">
      <c r="A316" s="40" t="s">
        <v>259</v>
      </c>
      <c r="B316" s="11" t="s">
        <v>220</v>
      </c>
      <c r="C316" s="11" t="s">
        <v>62</v>
      </c>
      <c r="D316" s="13" t="s">
        <v>74</v>
      </c>
      <c r="E316" s="13" t="s">
        <v>16</v>
      </c>
      <c r="F316" s="41" t="s">
        <v>9</v>
      </c>
      <c r="G316" s="41" t="s">
        <v>22</v>
      </c>
      <c r="H316" s="14" t="s">
        <v>23</v>
      </c>
      <c r="I316" s="14"/>
      <c r="J316" s="20">
        <f t="shared" ref="J316:N316" si="245">SUM(J317,J323)</f>
        <v>10576681</v>
      </c>
      <c r="K316" s="42">
        <f t="shared" si="245"/>
        <v>10576681</v>
      </c>
      <c r="L316" s="42">
        <f t="shared" si="245"/>
        <v>0</v>
      </c>
      <c r="M316" s="42">
        <f t="shared" si="245"/>
        <v>0</v>
      </c>
      <c r="N316" s="42">
        <f t="shared" si="245"/>
        <v>0</v>
      </c>
      <c r="O316" s="15"/>
      <c r="P316" s="21">
        <f t="shared" ref="P316" si="246">SUM(P317,P323)</f>
        <v>10592270</v>
      </c>
    </row>
    <row r="317" spans="1:16" s="22" customFormat="1" ht="65.25" customHeight="1">
      <c r="A317" s="40" t="s">
        <v>184</v>
      </c>
      <c r="B317" s="11" t="s">
        <v>220</v>
      </c>
      <c r="C317" s="11" t="s">
        <v>62</v>
      </c>
      <c r="D317" s="13" t="s">
        <v>74</v>
      </c>
      <c r="E317" s="13" t="s">
        <v>16</v>
      </c>
      <c r="F317" s="41" t="s">
        <v>9</v>
      </c>
      <c r="G317" s="41" t="s">
        <v>16</v>
      </c>
      <c r="H317" s="14" t="s">
        <v>23</v>
      </c>
      <c r="I317" s="14"/>
      <c r="J317" s="20">
        <f t="shared" ref="J317:N317" si="247">SUM(J318,J321)</f>
        <v>4650641</v>
      </c>
      <c r="K317" s="42">
        <f t="shared" si="247"/>
        <v>4650641</v>
      </c>
      <c r="L317" s="42">
        <f t="shared" si="247"/>
        <v>0</v>
      </c>
      <c r="M317" s="42">
        <f t="shared" si="247"/>
        <v>0</v>
      </c>
      <c r="N317" s="42">
        <f t="shared" si="247"/>
        <v>0</v>
      </c>
      <c r="O317" s="15"/>
      <c r="P317" s="21">
        <f t="shared" ref="P317" si="248">SUM(P318,P321)</f>
        <v>4650641</v>
      </c>
    </row>
    <row r="318" spans="1:16" s="22" customFormat="1" ht="33" customHeight="1">
      <c r="A318" s="40" t="s">
        <v>26</v>
      </c>
      <c r="B318" s="11" t="s">
        <v>220</v>
      </c>
      <c r="C318" s="11" t="s">
        <v>62</v>
      </c>
      <c r="D318" s="13" t="s">
        <v>74</v>
      </c>
      <c r="E318" s="13" t="s">
        <v>16</v>
      </c>
      <c r="F318" s="41" t="s">
        <v>9</v>
      </c>
      <c r="G318" s="41" t="s">
        <v>16</v>
      </c>
      <c r="H318" s="14" t="s">
        <v>27</v>
      </c>
      <c r="I318" s="14"/>
      <c r="J318" s="20">
        <f t="shared" ref="J318" si="249">SUM(J319:J320)</f>
        <v>215159</v>
      </c>
      <c r="K318" s="42">
        <f>SUM(K319:K320)</f>
        <v>215159</v>
      </c>
      <c r="L318" s="42">
        <f t="shared" ref="L318:N318" si="250">SUM(L319:L320)</f>
        <v>0</v>
      </c>
      <c r="M318" s="42">
        <f t="shared" si="250"/>
        <v>0</v>
      </c>
      <c r="N318" s="42">
        <f t="shared" si="250"/>
        <v>0</v>
      </c>
      <c r="O318" s="15"/>
      <c r="P318" s="21">
        <f t="shared" ref="P318" si="251">SUM(P319:P320)</f>
        <v>215159</v>
      </c>
    </row>
    <row r="319" spans="1:16" s="22" customFormat="1" ht="96" customHeight="1">
      <c r="A319" s="40" t="s">
        <v>28</v>
      </c>
      <c r="B319" s="11" t="s">
        <v>220</v>
      </c>
      <c r="C319" s="11" t="s">
        <v>62</v>
      </c>
      <c r="D319" s="13" t="s">
        <v>74</v>
      </c>
      <c r="E319" s="13" t="s">
        <v>16</v>
      </c>
      <c r="F319" s="41" t="s">
        <v>9</v>
      </c>
      <c r="G319" s="41" t="s">
        <v>16</v>
      </c>
      <c r="H319" s="14" t="s">
        <v>27</v>
      </c>
      <c r="I319" s="14" t="s">
        <v>29</v>
      </c>
      <c r="J319" s="20">
        <v>154759</v>
      </c>
      <c r="K319" s="42">
        <f>J319</f>
        <v>154759</v>
      </c>
      <c r="L319" s="42"/>
      <c r="M319" s="42"/>
      <c r="N319" s="42"/>
      <c r="O319" s="15"/>
      <c r="P319" s="21">
        <v>154759</v>
      </c>
    </row>
    <row r="320" spans="1:16" s="22" customFormat="1" ht="31.5">
      <c r="A320" s="40" t="s">
        <v>45</v>
      </c>
      <c r="B320" s="11" t="s">
        <v>220</v>
      </c>
      <c r="C320" s="11" t="s">
        <v>62</v>
      </c>
      <c r="D320" s="13" t="s">
        <v>74</v>
      </c>
      <c r="E320" s="13" t="s">
        <v>16</v>
      </c>
      <c r="F320" s="41" t="s">
        <v>9</v>
      </c>
      <c r="G320" s="41" t="s">
        <v>16</v>
      </c>
      <c r="H320" s="14" t="s">
        <v>27</v>
      </c>
      <c r="I320" s="14" t="s">
        <v>46</v>
      </c>
      <c r="J320" s="20">
        <v>60400</v>
      </c>
      <c r="K320" s="42">
        <f>J320</f>
        <v>60400</v>
      </c>
      <c r="L320" s="42"/>
      <c r="M320" s="42"/>
      <c r="N320" s="42"/>
      <c r="O320" s="15"/>
      <c r="P320" s="21">
        <v>60400</v>
      </c>
    </row>
    <row r="321" spans="1:16" s="22" customFormat="1" ht="31.5">
      <c r="A321" s="40" t="s">
        <v>30</v>
      </c>
      <c r="B321" s="11" t="s">
        <v>220</v>
      </c>
      <c r="C321" s="11" t="s">
        <v>62</v>
      </c>
      <c r="D321" s="13" t="s">
        <v>74</v>
      </c>
      <c r="E321" s="13" t="s">
        <v>16</v>
      </c>
      <c r="F321" s="41" t="s">
        <v>9</v>
      </c>
      <c r="G321" s="41" t="s">
        <v>16</v>
      </c>
      <c r="H321" s="14" t="s">
        <v>31</v>
      </c>
      <c r="I321" s="14"/>
      <c r="J321" s="20">
        <f t="shared" ref="J321:N321" si="252">SUM(J322:J322)</f>
        <v>4435482</v>
      </c>
      <c r="K321" s="42">
        <f t="shared" si="252"/>
        <v>4435482</v>
      </c>
      <c r="L321" s="42">
        <f t="shared" si="252"/>
        <v>0</v>
      </c>
      <c r="M321" s="42">
        <f t="shared" si="252"/>
        <v>0</v>
      </c>
      <c r="N321" s="42">
        <f t="shared" si="252"/>
        <v>0</v>
      </c>
      <c r="O321" s="15"/>
      <c r="P321" s="21">
        <f t="shared" ref="P321" si="253">SUM(P322:P322)</f>
        <v>4435482</v>
      </c>
    </row>
    <row r="322" spans="1:16" s="22" customFormat="1" ht="102" customHeight="1">
      <c r="A322" s="40" t="s">
        <v>28</v>
      </c>
      <c r="B322" s="11" t="s">
        <v>220</v>
      </c>
      <c r="C322" s="11" t="s">
        <v>62</v>
      </c>
      <c r="D322" s="13" t="s">
        <v>74</v>
      </c>
      <c r="E322" s="13" t="s">
        <v>16</v>
      </c>
      <c r="F322" s="41" t="s">
        <v>9</v>
      </c>
      <c r="G322" s="41" t="s">
        <v>16</v>
      </c>
      <c r="H322" s="14" t="s">
        <v>31</v>
      </c>
      <c r="I322" s="14" t="s">
        <v>29</v>
      </c>
      <c r="J322" s="20">
        <v>4435482</v>
      </c>
      <c r="K322" s="42">
        <f>J322</f>
        <v>4435482</v>
      </c>
      <c r="L322" s="42"/>
      <c r="M322" s="42"/>
      <c r="N322" s="42"/>
      <c r="O322" s="15"/>
      <c r="P322" s="21">
        <v>4435482</v>
      </c>
    </row>
    <row r="323" spans="1:16" s="22" customFormat="1" ht="47.25">
      <c r="A323" s="40" t="s">
        <v>260</v>
      </c>
      <c r="B323" s="11" t="s">
        <v>220</v>
      </c>
      <c r="C323" s="11" t="s">
        <v>62</v>
      </c>
      <c r="D323" s="13" t="s">
        <v>74</v>
      </c>
      <c r="E323" s="13" t="s">
        <v>16</v>
      </c>
      <c r="F323" s="41" t="s">
        <v>9</v>
      </c>
      <c r="G323" s="41" t="s">
        <v>38</v>
      </c>
      <c r="H323" s="14" t="s">
        <v>23</v>
      </c>
      <c r="I323" s="14"/>
      <c r="J323" s="20">
        <f>SUM(J324,J327,J329,J331)</f>
        <v>5926040</v>
      </c>
      <c r="K323" s="20">
        <f>SUM(K324,K327,K329,K331)</f>
        <v>5926040</v>
      </c>
      <c r="L323" s="20">
        <f>SUM(L324,L327,L329,L331)</f>
        <v>0</v>
      </c>
      <c r="M323" s="20">
        <f>SUM(M324,M327,M329,M331)</f>
        <v>0</v>
      </c>
      <c r="N323" s="20">
        <f>SUM(N324,N327,N329,N331)</f>
        <v>0</v>
      </c>
      <c r="O323" s="15"/>
      <c r="P323" s="21">
        <f>SUM(P324,P327,P329,P331)</f>
        <v>5941629</v>
      </c>
    </row>
    <row r="324" spans="1:16" s="22" customFormat="1" ht="96.75" customHeight="1">
      <c r="A324" s="40" t="s">
        <v>261</v>
      </c>
      <c r="B324" s="11" t="s">
        <v>220</v>
      </c>
      <c r="C324" s="11" t="s">
        <v>62</v>
      </c>
      <c r="D324" s="13" t="s">
        <v>74</v>
      </c>
      <c r="E324" s="13" t="s">
        <v>16</v>
      </c>
      <c r="F324" s="41" t="s">
        <v>9</v>
      </c>
      <c r="G324" s="41" t="s">
        <v>38</v>
      </c>
      <c r="H324" s="14" t="s">
        <v>262</v>
      </c>
      <c r="I324" s="14"/>
      <c r="J324" s="20">
        <f>SUM(J325:J326)</f>
        <v>3450065</v>
      </c>
      <c r="K324" s="42">
        <f>SUM(K325:K326)</f>
        <v>3450065</v>
      </c>
      <c r="L324" s="42">
        <f>SUM(L325:L326)</f>
        <v>0</v>
      </c>
      <c r="M324" s="42">
        <f>SUM(M325:M326)</f>
        <v>0</v>
      </c>
      <c r="N324" s="42">
        <f>SUM(N325:N326)</f>
        <v>0</v>
      </c>
      <c r="O324" s="15"/>
      <c r="P324" s="21">
        <f>SUM(P325:P326)</f>
        <v>3448878</v>
      </c>
    </row>
    <row r="325" spans="1:16" s="22" customFormat="1" ht="96.75" customHeight="1">
      <c r="A325" s="40" t="s">
        <v>28</v>
      </c>
      <c r="B325" s="11" t="s">
        <v>220</v>
      </c>
      <c r="C325" s="11" t="s">
        <v>62</v>
      </c>
      <c r="D325" s="13" t="s">
        <v>74</v>
      </c>
      <c r="E325" s="13" t="s">
        <v>16</v>
      </c>
      <c r="F325" s="41" t="s">
        <v>9</v>
      </c>
      <c r="G325" s="41" t="s">
        <v>38</v>
      </c>
      <c r="H325" s="14" t="s">
        <v>262</v>
      </c>
      <c r="I325" s="14" t="s">
        <v>29</v>
      </c>
      <c r="J325" s="20">
        <v>2509631</v>
      </c>
      <c r="K325" s="42">
        <f>J325</f>
        <v>2509631</v>
      </c>
      <c r="L325" s="42"/>
      <c r="M325" s="42"/>
      <c r="N325" s="42"/>
      <c r="O325" s="15"/>
      <c r="P325" s="21">
        <v>2509631</v>
      </c>
    </row>
    <row r="326" spans="1:16" s="22" customFormat="1" ht="31.5">
      <c r="A326" s="40" t="s">
        <v>45</v>
      </c>
      <c r="B326" s="11" t="s">
        <v>220</v>
      </c>
      <c r="C326" s="11" t="s">
        <v>62</v>
      </c>
      <c r="D326" s="13" t="s">
        <v>74</v>
      </c>
      <c r="E326" s="13" t="s">
        <v>16</v>
      </c>
      <c r="F326" s="41" t="s">
        <v>9</v>
      </c>
      <c r="G326" s="41" t="s">
        <v>38</v>
      </c>
      <c r="H326" s="14" t="s">
        <v>262</v>
      </c>
      <c r="I326" s="14" t="s">
        <v>46</v>
      </c>
      <c r="J326" s="20">
        <v>940434</v>
      </c>
      <c r="K326" s="42">
        <f>J326</f>
        <v>940434</v>
      </c>
      <c r="L326" s="42"/>
      <c r="M326" s="42"/>
      <c r="N326" s="42"/>
      <c r="O326" s="15"/>
      <c r="P326" s="21">
        <v>939247</v>
      </c>
    </row>
    <row r="327" spans="1:16" s="22" customFormat="1" ht="41.25" customHeight="1">
      <c r="A327" s="40" t="s">
        <v>263</v>
      </c>
      <c r="B327" s="11" t="s">
        <v>220</v>
      </c>
      <c r="C327" s="11" t="s">
        <v>62</v>
      </c>
      <c r="D327" s="13" t="s">
        <v>74</v>
      </c>
      <c r="E327" s="13" t="s">
        <v>16</v>
      </c>
      <c r="F327" s="41" t="s">
        <v>9</v>
      </c>
      <c r="G327" s="41" t="s">
        <v>38</v>
      </c>
      <c r="H327" s="14" t="s">
        <v>264</v>
      </c>
      <c r="I327" s="14"/>
      <c r="J327" s="20">
        <f>SUM(J328:J328)</f>
        <v>2227501</v>
      </c>
      <c r="K327" s="20">
        <f>SUM(K328:K328)</f>
        <v>2227501</v>
      </c>
      <c r="L327" s="20">
        <f>SUM(L328:L328)</f>
        <v>0</v>
      </c>
      <c r="M327" s="20">
        <f>SUM(M328:M328)</f>
        <v>0</v>
      </c>
      <c r="N327" s="20">
        <f>SUM(N328:N328)</f>
        <v>0</v>
      </c>
      <c r="O327" s="15"/>
      <c r="P327" s="21">
        <f>SUM(P328:P328)</f>
        <v>2244277</v>
      </c>
    </row>
    <row r="328" spans="1:16" s="22" customFormat="1" ht="98.25" customHeight="1">
      <c r="A328" s="40" t="s">
        <v>28</v>
      </c>
      <c r="B328" s="11" t="s">
        <v>220</v>
      </c>
      <c r="C328" s="11" t="s">
        <v>62</v>
      </c>
      <c r="D328" s="13" t="s">
        <v>74</v>
      </c>
      <c r="E328" s="13" t="s">
        <v>16</v>
      </c>
      <c r="F328" s="41" t="s">
        <v>9</v>
      </c>
      <c r="G328" s="41" t="s">
        <v>38</v>
      </c>
      <c r="H328" s="14" t="s">
        <v>264</v>
      </c>
      <c r="I328" s="14" t="s">
        <v>29</v>
      </c>
      <c r="J328" s="20">
        <v>2227501</v>
      </c>
      <c r="K328" s="42">
        <f>J328</f>
        <v>2227501</v>
      </c>
      <c r="L328" s="42"/>
      <c r="M328" s="42"/>
      <c r="N328" s="42"/>
      <c r="O328" s="15"/>
      <c r="P328" s="21">
        <v>2244277</v>
      </c>
    </row>
    <row r="329" spans="1:16" s="22" customFormat="1" ht="69" customHeight="1">
      <c r="A329" s="40" t="s">
        <v>265</v>
      </c>
      <c r="B329" s="11" t="s">
        <v>220</v>
      </c>
      <c r="C329" s="11" t="s">
        <v>62</v>
      </c>
      <c r="D329" s="13" t="s">
        <v>74</v>
      </c>
      <c r="E329" s="13" t="s">
        <v>16</v>
      </c>
      <c r="F329" s="41" t="s">
        <v>9</v>
      </c>
      <c r="G329" s="41" t="s">
        <v>38</v>
      </c>
      <c r="H329" s="14" t="s">
        <v>266</v>
      </c>
      <c r="I329" s="14"/>
      <c r="J329" s="20">
        <f t="shared" ref="J329" si="254">J330</f>
        <v>46306</v>
      </c>
      <c r="K329" s="20">
        <f>K330</f>
        <v>46306</v>
      </c>
      <c r="L329" s="20">
        <f t="shared" ref="L329:N329" si="255">L330</f>
        <v>0</v>
      </c>
      <c r="M329" s="20">
        <f t="shared" si="255"/>
        <v>0</v>
      </c>
      <c r="N329" s="20">
        <f t="shared" si="255"/>
        <v>0</v>
      </c>
      <c r="O329" s="15" t="s">
        <v>102</v>
      </c>
      <c r="P329" s="21">
        <f t="shared" ref="P329" si="256">P330</f>
        <v>46306</v>
      </c>
    </row>
    <row r="330" spans="1:16" s="22" customFormat="1" ht="15.75">
      <c r="A330" s="40" t="s">
        <v>47</v>
      </c>
      <c r="B330" s="11" t="s">
        <v>220</v>
      </c>
      <c r="C330" s="11" t="s">
        <v>62</v>
      </c>
      <c r="D330" s="13" t="s">
        <v>74</v>
      </c>
      <c r="E330" s="13" t="s">
        <v>16</v>
      </c>
      <c r="F330" s="41" t="s">
        <v>9</v>
      </c>
      <c r="G330" s="41" t="s">
        <v>38</v>
      </c>
      <c r="H330" s="14" t="s">
        <v>266</v>
      </c>
      <c r="I330" s="14" t="s">
        <v>48</v>
      </c>
      <c r="J330" s="20">
        <v>46306</v>
      </c>
      <c r="K330" s="42">
        <f>J330</f>
        <v>46306</v>
      </c>
      <c r="L330" s="42"/>
      <c r="M330" s="42"/>
      <c r="N330" s="42"/>
      <c r="O330" s="15" t="s">
        <v>102</v>
      </c>
      <c r="P330" s="21">
        <v>46306</v>
      </c>
    </row>
    <row r="331" spans="1:16" s="22" customFormat="1" ht="86.25" customHeight="1">
      <c r="A331" s="40" t="s">
        <v>267</v>
      </c>
      <c r="B331" s="11" t="s">
        <v>220</v>
      </c>
      <c r="C331" s="11" t="s">
        <v>62</v>
      </c>
      <c r="D331" s="13" t="s">
        <v>74</v>
      </c>
      <c r="E331" s="13" t="s">
        <v>16</v>
      </c>
      <c r="F331" s="41" t="s">
        <v>9</v>
      </c>
      <c r="G331" s="41" t="s">
        <v>38</v>
      </c>
      <c r="H331" s="14" t="s">
        <v>268</v>
      </c>
      <c r="I331" s="14"/>
      <c r="J331" s="20">
        <f t="shared" ref="J331:N331" si="257">J332</f>
        <v>202168</v>
      </c>
      <c r="K331" s="20">
        <f t="shared" si="257"/>
        <v>202168</v>
      </c>
      <c r="L331" s="20">
        <f t="shared" si="257"/>
        <v>0</v>
      </c>
      <c r="M331" s="20">
        <f t="shared" si="257"/>
        <v>0</v>
      </c>
      <c r="N331" s="20">
        <f t="shared" si="257"/>
        <v>0</v>
      </c>
      <c r="O331" s="15" t="s">
        <v>102</v>
      </c>
      <c r="P331" s="21">
        <f t="shared" ref="P331" si="258">P332</f>
        <v>202168</v>
      </c>
    </row>
    <row r="332" spans="1:16" s="22" customFormat="1" ht="15.75">
      <c r="A332" s="40" t="s">
        <v>47</v>
      </c>
      <c r="B332" s="11" t="s">
        <v>220</v>
      </c>
      <c r="C332" s="11" t="s">
        <v>62</v>
      </c>
      <c r="D332" s="13" t="s">
        <v>74</v>
      </c>
      <c r="E332" s="13" t="s">
        <v>16</v>
      </c>
      <c r="F332" s="41" t="s">
        <v>9</v>
      </c>
      <c r="G332" s="41" t="s">
        <v>38</v>
      </c>
      <c r="H332" s="14" t="s">
        <v>268</v>
      </c>
      <c r="I332" s="14" t="s">
        <v>48</v>
      </c>
      <c r="J332" s="20">
        <v>202168</v>
      </c>
      <c r="K332" s="42">
        <f>J332</f>
        <v>202168</v>
      </c>
      <c r="L332" s="42"/>
      <c r="M332" s="42"/>
      <c r="N332" s="42"/>
      <c r="O332" s="15" t="s">
        <v>102</v>
      </c>
      <c r="P332" s="21">
        <v>202168</v>
      </c>
    </row>
    <row r="333" spans="1:16" s="22" customFormat="1" ht="15.75">
      <c r="A333" s="40" t="s">
        <v>159</v>
      </c>
      <c r="B333" s="11" t="s">
        <v>220</v>
      </c>
      <c r="C333" s="11" t="s">
        <v>80</v>
      </c>
      <c r="D333" s="13"/>
      <c r="E333" s="13"/>
      <c r="F333" s="41"/>
      <c r="G333" s="41"/>
      <c r="H333" s="14"/>
      <c r="I333" s="14"/>
      <c r="J333" s="20">
        <f t="shared" ref="J333:N335" si="259">J334</f>
        <v>135096</v>
      </c>
      <c r="K333" s="42">
        <f t="shared" si="259"/>
        <v>0</v>
      </c>
      <c r="L333" s="42">
        <f t="shared" si="259"/>
        <v>0</v>
      </c>
      <c r="M333" s="42">
        <f t="shared" si="259"/>
        <v>0</v>
      </c>
      <c r="N333" s="42">
        <f t="shared" si="259"/>
        <v>135096</v>
      </c>
      <c r="O333" s="15"/>
      <c r="P333" s="21">
        <f t="shared" ref="P333:P335" si="260">P334</f>
        <v>135096</v>
      </c>
    </row>
    <row r="334" spans="1:16" s="22" customFormat="1" ht="15.75">
      <c r="A334" s="40" t="s">
        <v>160</v>
      </c>
      <c r="B334" s="11">
        <v>606</v>
      </c>
      <c r="C334" s="11" t="s">
        <v>80</v>
      </c>
      <c r="D334" s="13" t="s">
        <v>43</v>
      </c>
      <c r="E334" s="13"/>
      <c r="F334" s="41"/>
      <c r="G334" s="41"/>
      <c r="H334" s="14"/>
      <c r="I334" s="14"/>
      <c r="J334" s="20">
        <f t="shared" si="259"/>
        <v>135096</v>
      </c>
      <c r="K334" s="42">
        <f t="shared" si="259"/>
        <v>0</v>
      </c>
      <c r="L334" s="42">
        <f t="shared" si="259"/>
        <v>0</v>
      </c>
      <c r="M334" s="42">
        <f t="shared" si="259"/>
        <v>0</v>
      </c>
      <c r="N334" s="42">
        <f t="shared" si="259"/>
        <v>135096</v>
      </c>
      <c r="O334" s="15"/>
      <c r="P334" s="21">
        <f t="shared" si="260"/>
        <v>135096</v>
      </c>
    </row>
    <row r="335" spans="1:16" s="22" customFormat="1" ht="69" customHeight="1">
      <c r="A335" s="40" t="s">
        <v>222</v>
      </c>
      <c r="B335" s="11">
        <v>606</v>
      </c>
      <c r="C335" s="11" t="s">
        <v>80</v>
      </c>
      <c r="D335" s="13" t="s">
        <v>43</v>
      </c>
      <c r="E335" s="13" t="s">
        <v>16</v>
      </c>
      <c r="F335" s="41" t="s">
        <v>21</v>
      </c>
      <c r="G335" s="41" t="s">
        <v>22</v>
      </c>
      <c r="H335" s="14" t="s">
        <v>23</v>
      </c>
      <c r="I335" s="14"/>
      <c r="J335" s="20">
        <f t="shared" si="259"/>
        <v>135096</v>
      </c>
      <c r="K335" s="42">
        <f t="shared" si="259"/>
        <v>0</v>
      </c>
      <c r="L335" s="42">
        <f t="shared" si="259"/>
        <v>0</v>
      </c>
      <c r="M335" s="42">
        <f t="shared" si="259"/>
        <v>0</v>
      </c>
      <c r="N335" s="42">
        <f t="shared" si="259"/>
        <v>135096</v>
      </c>
      <c r="O335" s="15"/>
      <c r="P335" s="21">
        <f t="shared" si="260"/>
        <v>135096</v>
      </c>
    </row>
    <row r="336" spans="1:16" s="22" customFormat="1" ht="47.25">
      <c r="A336" s="40" t="s">
        <v>223</v>
      </c>
      <c r="B336" s="11">
        <v>606</v>
      </c>
      <c r="C336" s="11" t="s">
        <v>80</v>
      </c>
      <c r="D336" s="13" t="s">
        <v>43</v>
      </c>
      <c r="E336" s="13" t="s">
        <v>16</v>
      </c>
      <c r="F336" s="41" t="s">
        <v>25</v>
      </c>
      <c r="G336" s="41" t="s">
        <v>22</v>
      </c>
      <c r="H336" s="14" t="s">
        <v>23</v>
      </c>
      <c r="I336" s="14"/>
      <c r="J336" s="20">
        <f>SUM(J337)</f>
        <v>135096</v>
      </c>
      <c r="K336" s="20">
        <f t="shared" ref="K336:P336" si="261">SUM(K337)</f>
        <v>0</v>
      </c>
      <c r="L336" s="20">
        <f t="shared" si="261"/>
        <v>0</v>
      </c>
      <c r="M336" s="20">
        <f t="shared" si="261"/>
        <v>0</v>
      </c>
      <c r="N336" s="20">
        <f t="shared" si="261"/>
        <v>135096</v>
      </c>
      <c r="O336" s="20">
        <f t="shared" si="261"/>
        <v>0</v>
      </c>
      <c r="P336" s="20">
        <f t="shared" si="261"/>
        <v>135096</v>
      </c>
    </row>
    <row r="337" spans="1:16" s="22" customFormat="1" ht="47.25">
      <c r="A337" s="40" t="s">
        <v>271</v>
      </c>
      <c r="B337" s="11">
        <v>606</v>
      </c>
      <c r="C337" s="11" t="s">
        <v>80</v>
      </c>
      <c r="D337" s="13" t="s">
        <v>43</v>
      </c>
      <c r="E337" s="13" t="s">
        <v>16</v>
      </c>
      <c r="F337" s="41" t="s">
        <v>25</v>
      </c>
      <c r="G337" s="41" t="s">
        <v>18</v>
      </c>
      <c r="H337" s="14" t="s">
        <v>23</v>
      </c>
      <c r="I337" s="14"/>
      <c r="J337" s="20">
        <f t="shared" ref="J337:N338" si="262">J338</f>
        <v>135096</v>
      </c>
      <c r="K337" s="42">
        <f t="shared" si="262"/>
        <v>0</v>
      </c>
      <c r="L337" s="42">
        <f t="shared" si="262"/>
        <v>0</v>
      </c>
      <c r="M337" s="42">
        <f t="shared" si="262"/>
        <v>0</v>
      </c>
      <c r="N337" s="42">
        <f t="shared" si="262"/>
        <v>135096</v>
      </c>
      <c r="O337" s="15"/>
      <c r="P337" s="21">
        <f t="shared" ref="P337:P338" si="263">P338</f>
        <v>135096</v>
      </c>
    </row>
    <row r="338" spans="1:16" s="22" customFormat="1" ht="84.75" customHeight="1">
      <c r="A338" s="40" t="s">
        <v>269</v>
      </c>
      <c r="B338" s="11">
        <v>606</v>
      </c>
      <c r="C338" s="11" t="s">
        <v>80</v>
      </c>
      <c r="D338" s="13" t="s">
        <v>43</v>
      </c>
      <c r="E338" s="13" t="s">
        <v>16</v>
      </c>
      <c r="F338" s="41" t="s">
        <v>25</v>
      </c>
      <c r="G338" s="41" t="s">
        <v>18</v>
      </c>
      <c r="H338" s="14" t="s">
        <v>270</v>
      </c>
      <c r="I338" s="14"/>
      <c r="J338" s="20">
        <f t="shared" si="262"/>
        <v>135096</v>
      </c>
      <c r="K338" s="42">
        <f t="shared" si="262"/>
        <v>0</v>
      </c>
      <c r="L338" s="42">
        <f t="shared" si="262"/>
        <v>0</v>
      </c>
      <c r="M338" s="42">
        <f t="shared" si="262"/>
        <v>0</v>
      </c>
      <c r="N338" s="42">
        <f t="shared" si="262"/>
        <v>135096</v>
      </c>
      <c r="O338" s="15"/>
      <c r="P338" s="21">
        <f t="shared" si="263"/>
        <v>135096</v>
      </c>
    </row>
    <row r="339" spans="1:16" s="22" customFormat="1" ht="31.5">
      <c r="A339" s="40" t="s">
        <v>45</v>
      </c>
      <c r="B339" s="11">
        <v>606</v>
      </c>
      <c r="C339" s="11" t="s">
        <v>80</v>
      </c>
      <c r="D339" s="13" t="s">
        <v>43</v>
      </c>
      <c r="E339" s="13" t="s">
        <v>16</v>
      </c>
      <c r="F339" s="41" t="s">
        <v>25</v>
      </c>
      <c r="G339" s="41" t="s">
        <v>18</v>
      </c>
      <c r="H339" s="14" t="s">
        <v>270</v>
      </c>
      <c r="I339" s="14" t="s">
        <v>46</v>
      </c>
      <c r="J339" s="20">
        <v>135096</v>
      </c>
      <c r="K339" s="42"/>
      <c r="L339" s="42"/>
      <c r="M339" s="42"/>
      <c r="N339" s="42">
        <f>J339</f>
        <v>135096</v>
      </c>
      <c r="O339" s="15"/>
      <c r="P339" s="21">
        <v>135096</v>
      </c>
    </row>
    <row r="340" spans="1:16" s="22" customFormat="1" ht="31.5">
      <c r="A340" s="40" t="s">
        <v>272</v>
      </c>
      <c r="B340" s="11" t="s">
        <v>273</v>
      </c>
      <c r="C340" s="11"/>
      <c r="D340" s="13"/>
      <c r="E340" s="13"/>
      <c r="F340" s="41"/>
      <c r="G340" s="41"/>
      <c r="H340" s="14"/>
      <c r="I340" s="14"/>
      <c r="J340" s="20">
        <f>SUM(J341,J365,J396)</f>
        <v>76531600</v>
      </c>
      <c r="K340" s="42">
        <f>SUM(K341,K365,K396)</f>
        <v>76531600</v>
      </c>
      <c r="L340" s="42">
        <f>SUM(L341,L365,L396)</f>
        <v>0</v>
      </c>
      <c r="M340" s="42">
        <f>SUM(M341,M365,M396)</f>
        <v>0</v>
      </c>
      <c r="N340" s="42">
        <f>SUM(N341,N365,N396)</f>
        <v>0</v>
      </c>
      <c r="O340" s="15"/>
      <c r="P340" s="21">
        <f>SUM(P341,P365,P396)</f>
        <v>75383297</v>
      </c>
    </row>
    <row r="341" spans="1:16" s="12" customFormat="1" ht="15.75">
      <c r="A341" s="40" t="s">
        <v>148</v>
      </c>
      <c r="B341" s="11" t="s">
        <v>273</v>
      </c>
      <c r="C341" s="11" t="s">
        <v>62</v>
      </c>
      <c r="D341" s="13"/>
      <c r="E341" s="13"/>
      <c r="F341" s="41"/>
      <c r="G341" s="41"/>
      <c r="H341" s="14"/>
      <c r="I341" s="14"/>
      <c r="J341" s="20">
        <f>SUM(J342,J356)</f>
        <v>31503419</v>
      </c>
      <c r="K341" s="42">
        <f>SUM(K342,K356)</f>
        <v>31503419</v>
      </c>
      <c r="L341" s="42">
        <f>SUM(L342,L356)</f>
        <v>0</v>
      </c>
      <c r="M341" s="42">
        <f>SUM(M342,M356)</f>
        <v>0</v>
      </c>
      <c r="N341" s="42">
        <f>SUM(N342,N356)</f>
        <v>0</v>
      </c>
      <c r="O341" s="15"/>
      <c r="P341" s="21">
        <f>SUM(P342,P356)</f>
        <v>31155448</v>
      </c>
    </row>
    <row r="342" spans="1:16" s="12" customFormat="1" ht="15.75">
      <c r="A342" s="40" t="s">
        <v>248</v>
      </c>
      <c r="B342" s="11" t="s">
        <v>273</v>
      </c>
      <c r="C342" s="11" t="s">
        <v>62</v>
      </c>
      <c r="D342" s="13" t="s">
        <v>18</v>
      </c>
      <c r="E342" s="13"/>
      <c r="F342" s="41"/>
      <c r="G342" s="41"/>
      <c r="H342" s="14"/>
      <c r="I342" s="14"/>
      <c r="J342" s="20">
        <f>SUM(J343,J351)</f>
        <v>30750510</v>
      </c>
      <c r="K342" s="20">
        <f>SUM(K343,K351)</f>
        <v>30750510</v>
      </c>
      <c r="L342" s="20">
        <f>SUM(L343,L351)</f>
        <v>0</v>
      </c>
      <c r="M342" s="20">
        <f>SUM(M343,M351)</f>
        <v>0</v>
      </c>
      <c r="N342" s="20">
        <f>SUM(N343,N351)</f>
        <v>0</v>
      </c>
      <c r="O342" s="15"/>
      <c r="P342" s="21">
        <f>SUM(P343,P351)</f>
        <v>30434550</v>
      </c>
    </row>
    <row r="343" spans="1:16" s="12" customFormat="1" ht="63">
      <c r="A343" s="40" t="s">
        <v>222</v>
      </c>
      <c r="B343" s="11">
        <v>607</v>
      </c>
      <c r="C343" s="11" t="s">
        <v>62</v>
      </c>
      <c r="D343" s="13" t="s">
        <v>18</v>
      </c>
      <c r="E343" s="13" t="s">
        <v>16</v>
      </c>
      <c r="F343" s="41" t="s">
        <v>21</v>
      </c>
      <c r="G343" s="41" t="s">
        <v>22</v>
      </c>
      <c r="H343" s="14" t="s">
        <v>23</v>
      </c>
      <c r="I343" s="14"/>
      <c r="J343" s="20">
        <f t="shared" ref="J343:N343" si="264">J344</f>
        <v>30645510</v>
      </c>
      <c r="K343" s="42">
        <f t="shared" si="264"/>
        <v>30645510</v>
      </c>
      <c r="L343" s="42">
        <f t="shared" si="264"/>
        <v>0</v>
      </c>
      <c r="M343" s="42">
        <f t="shared" si="264"/>
        <v>0</v>
      </c>
      <c r="N343" s="42">
        <f t="shared" si="264"/>
        <v>0</v>
      </c>
      <c r="O343" s="15"/>
      <c r="P343" s="21">
        <f t="shared" ref="P343" si="265">P344</f>
        <v>30334550</v>
      </c>
    </row>
    <row r="344" spans="1:16" s="12" customFormat="1" ht="47.25">
      <c r="A344" s="40" t="s">
        <v>223</v>
      </c>
      <c r="B344" s="11">
        <v>607</v>
      </c>
      <c r="C344" s="11" t="s">
        <v>62</v>
      </c>
      <c r="D344" s="13" t="s">
        <v>18</v>
      </c>
      <c r="E344" s="13" t="s">
        <v>16</v>
      </c>
      <c r="F344" s="41" t="s">
        <v>25</v>
      </c>
      <c r="G344" s="41" t="s">
        <v>22</v>
      </c>
      <c r="H344" s="14" t="s">
        <v>23</v>
      </c>
      <c r="I344" s="14"/>
      <c r="J344" s="20">
        <f>SUM(J345,J348)</f>
        <v>30645510</v>
      </c>
      <c r="K344" s="42">
        <f>SUM(K345,K348)</f>
        <v>30645510</v>
      </c>
      <c r="L344" s="42">
        <f>SUM(L345,L348)</f>
        <v>0</v>
      </c>
      <c r="M344" s="42">
        <f>SUM(M345,M348)</f>
        <v>0</v>
      </c>
      <c r="N344" s="42">
        <f>SUM(N345,N348)</f>
        <v>0</v>
      </c>
      <c r="O344" s="15"/>
      <c r="P344" s="21">
        <f>SUM(P345,P348)</f>
        <v>30334550</v>
      </c>
    </row>
    <row r="345" spans="1:16" s="12" customFormat="1" ht="47.25">
      <c r="A345" s="40" t="s">
        <v>249</v>
      </c>
      <c r="B345" s="11">
        <v>607</v>
      </c>
      <c r="C345" s="11" t="s">
        <v>62</v>
      </c>
      <c r="D345" s="13" t="s">
        <v>18</v>
      </c>
      <c r="E345" s="13" t="s">
        <v>16</v>
      </c>
      <c r="F345" s="41" t="s">
        <v>25</v>
      </c>
      <c r="G345" s="41" t="s">
        <v>198</v>
      </c>
      <c r="H345" s="14" t="s">
        <v>23</v>
      </c>
      <c r="I345" s="14"/>
      <c r="J345" s="20">
        <f>SUM(J346)</f>
        <v>30450510</v>
      </c>
      <c r="K345" s="20">
        <f t="shared" ref="K345:N345" si="266">SUM(K346)</f>
        <v>30450510</v>
      </c>
      <c r="L345" s="20">
        <f t="shared" si="266"/>
        <v>0</v>
      </c>
      <c r="M345" s="20">
        <f t="shared" si="266"/>
        <v>0</v>
      </c>
      <c r="N345" s="20">
        <f t="shared" si="266"/>
        <v>0</v>
      </c>
      <c r="O345" s="15"/>
      <c r="P345" s="20">
        <f>SUM(P346)</f>
        <v>30144550</v>
      </c>
    </row>
    <row r="346" spans="1:16" s="12" customFormat="1" ht="31.5">
      <c r="A346" s="40" t="s">
        <v>250</v>
      </c>
      <c r="B346" s="11">
        <v>607</v>
      </c>
      <c r="C346" s="11" t="s">
        <v>62</v>
      </c>
      <c r="D346" s="13" t="s">
        <v>18</v>
      </c>
      <c r="E346" s="13" t="s">
        <v>16</v>
      </c>
      <c r="F346" s="41" t="s">
        <v>25</v>
      </c>
      <c r="G346" s="41" t="s">
        <v>198</v>
      </c>
      <c r="H346" s="14" t="s">
        <v>251</v>
      </c>
      <c r="I346" s="14"/>
      <c r="J346" s="20">
        <f t="shared" ref="J346:N346" si="267">J347</f>
        <v>30450510</v>
      </c>
      <c r="K346" s="42">
        <f t="shared" si="267"/>
        <v>30450510</v>
      </c>
      <c r="L346" s="42">
        <f t="shared" si="267"/>
        <v>0</v>
      </c>
      <c r="M346" s="42">
        <f t="shared" si="267"/>
        <v>0</v>
      </c>
      <c r="N346" s="42">
        <f t="shared" si="267"/>
        <v>0</v>
      </c>
      <c r="O346" s="15"/>
      <c r="P346" s="21">
        <f t="shared" ref="P346" si="268">P347</f>
        <v>30144550</v>
      </c>
    </row>
    <row r="347" spans="1:16" s="12" customFormat="1" ht="47.25">
      <c r="A347" s="40" t="s">
        <v>107</v>
      </c>
      <c r="B347" s="11">
        <v>607</v>
      </c>
      <c r="C347" s="11" t="s">
        <v>62</v>
      </c>
      <c r="D347" s="13" t="s">
        <v>18</v>
      </c>
      <c r="E347" s="13" t="s">
        <v>16</v>
      </c>
      <c r="F347" s="41" t="s">
        <v>25</v>
      </c>
      <c r="G347" s="41" t="s">
        <v>198</v>
      </c>
      <c r="H347" s="14" t="s">
        <v>251</v>
      </c>
      <c r="I347" s="14" t="s">
        <v>14</v>
      </c>
      <c r="J347" s="20">
        <v>30450510</v>
      </c>
      <c r="K347" s="42">
        <f>J347</f>
        <v>30450510</v>
      </c>
      <c r="L347" s="42"/>
      <c r="M347" s="42"/>
      <c r="N347" s="42"/>
      <c r="O347" s="15"/>
      <c r="P347" s="21">
        <v>30144550</v>
      </c>
    </row>
    <row r="348" spans="1:16" s="12" customFormat="1" ht="47.25">
      <c r="A348" s="40" t="s">
        <v>229</v>
      </c>
      <c r="B348" s="11">
        <v>607</v>
      </c>
      <c r="C348" s="11" t="s">
        <v>62</v>
      </c>
      <c r="D348" s="13" t="s">
        <v>18</v>
      </c>
      <c r="E348" s="13" t="s">
        <v>16</v>
      </c>
      <c r="F348" s="41" t="s">
        <v>25</v>
      </c>
      <c r="G348" s="41" t="s">
        <v>230</v>
      </c>
      <c r="H348" s="14" t="s">
        <v>23</v>
      </c>
      <c r="I348" s="14"/>
      <c r="J348" s="20">
        <f t="shared" ref="J348:N349" si="269">J349</f>
        <v>195000</v>
      </c>
      <c r="K348" s="42">
        <f t="shared" si="269"/>
        <v>195000</v>
      </c>
      <c r="L348" s="42">
        <f t="shared" si="269"/>
        <v>0</v>
      </c>
      <c r="M348" s="42">
        <f t="shared" si="269"/>
        <v>0</v>
      </c>
      <c r="N348" s="42">
        <f t="shared" si="269"/>
        <v>0</v>
      </c>
      <c r="O348" s="15"/>
      <c r="P348" s="21">
        <f t="shared" ref="P348:P349" si="270">P349</f>
        <v>190000</v>
      </c>
    </row>
    <row r="349" spans="1:16" s="12" customFormat="1" ht="47.25">
      <c r="A349" s="40" t="s">
        <v>231</v>
      </c>
      <c r="B349" s="11">
        <v>607</v>
      </c>
      <c r="C349" s="11" t="s">
        <v>62</v>
      </c>
      <c r="D349" s="13" t="s">
        <v>18</v>
      </c>
      <c r="E349" s="13" t="s">
        <v>16</v>
      </c>
      <c r="F349" s="41" t="s">
        <v>25</v>
      </c>
      <c r="G349" s="41" t="s">
        <v>230</v>
      </c>
      <c r="H349" s="14" t="s">
        <v>232</v>
      </c>
      <c r="I349" s="14"/>
      <c r="J349" s="20">
        <f t="shared" si="269"/>
        <v>195000</v>
      </c>
      <c r="K349" s="42">
        <f t="shared" si="269"/>
        <v>195000</v>
      </c>
      <c r="L349" s="42">
        <f t="shared" si="269"/>
        <v>0</v>
      </c>
      <c r="M349" s="42">
        <f t="shared" si="269"/>
        <v>0</v>
      </c>
      <c r="N349" s="42">
        <f t="shared" si="269"/>
        <v>0</v>
      </c>
      <c r="O349" s="15"/>
      <c r="P349" s="21">
        <f t="shared" si="270"/>
        <v>190000</v>
      </c>
    </row>
    <row r="350" spans="1:16" s="12" customFormat="1" ht="47.25">
      <c r="A350" s="40" t="s">
        <v>107</v>
      </c>
      <c r="B350" s="11">
        <v>607</v>
      </c>
      <c r="C350" s="11" t="s">
        <v>62</v>
      </c>
      <c r="D350" s="13" t="s">
        <v>18</v>
      </c>
      <c r="E350" s="13" t="s">
        <v>16</v>
      </c>
      <c r="F350" s="41" t="s">
        <v>25</v>
      </c>
      <c r="G350" s="41" t="s">
        <v>230</v>
      </c>
      <c r="H350" s="14" t="s">
        <v>232</v>
      </c>
      <c r="I350" s="14" t="s">
        <v>14</v>
      </c>
      <c r="J350" s="20">
        <v>195000</v>
      </c>
      <c r="K350" s="42">
        <f>J350</f>
        <v>195000</v>
      </c>
      <c r="L350" s="42"/>
      <c r="M350" s="42"/>
      <c r="N350" s="42"/>
      <c r="O350" s="15"/>
      <c r="P350" s="21">
        <v>190000</v>
      </c>
    </row>
    <row r="351" spans="1:16" s="22" customFormat="1" ht="63">
      <c r="A351" s="40" t="s">
        <v>161</v>
      </c>
      <c r="B351" s="11">
        <v>607</v>
      </c>
      <c r="C351" s="11" t="s">
        <v>62</v>
      </c>
      <c r="D351" s="13" t="s">
        <v>18</v>
      </c>
      <c r="E351" s="13" t="s">
        <v>38</v>
      </c>
      <c r="F351" s="41" t="s">
        <v>21</v>
      </c>
      <c r="G351" s="41" t="s">
        <v>22</v>
      </c>
      <c r="H351" s="14" t="s">
        <v>23</v>
      </c>
      <c r="I351" s="14"/>
      <c r="J351" s="20">
        <f t="shared" ref="J351:N354" si="271">SUM(J352)</f>
        <v>105000</v>
      </c>
      <c r="K351" s="42">
        <f t="shared" si="271"/>
        <v>105000</v>
      </c>
      <c r="L351" s="42">
        <f t="shared" si="271"/>
        <v>0</v>
      </c>
      <c r="M351" s="42">
        <f t="shared" si="271"/>
        <v>0</v>
      </c>
      <c r="N351" s="42">
        <f t="shared" si="271"/>
        <v>0</v>
      </c>
      <c r="O351" s="15"/>
      <c r="P351" s="21">
        <f t="shared" ref="P351:P354" si="272">SUM(P352)</f>
        <v>100000</v>
      </c>
    </row>
    <row r="352" spans="1:16" s="22" customFormat="1" ht="31.5">
      <c r="A352" s="40" t="s">
        <v>274</v>
      </c>
      <c r="B352" s="11">
        <v>607</v>
      </c>
      <c r="C352" s="11" t="s">
        <v>62</v>
      </c>
      <c r="D352" s="13" t="s">
        <v>18</v>
      </c>
      <c r="E352" s="13" t="s">
        <v>38</v>
      </c>
      <c r="F352" s="41" t="s">
        <v>113</v>
      </c>
      <c r="G352" s="41" t="s">
        <v>22</v>
      </c>
      <c r="H352" s="14" t="s">
        <v>23</v>
      </c>
      <c r="I352" s="14"/>
      <c r="J352" s="20">
        <f t="shared" si="271"/>
        <v>105000</v>
      </c>
      <c r="K352" s="42">
        <f t="shared" si="271"/>
        <v>105000</v>
      </c>
      <c r="L352" s="42">
        <f t="shared" si="271"/>
        <v>0</v>
      </c>
      <c r="M352" s="42">
        <f t="shared" si="271"/>
        <v>0</v>
      </c>
      <c r="N352" s="42">
        <f t="shared" si="271"/>
        <v>0</v>
      </c>
      <c r="O352" s="15"/>
      <c r="P352" s="21">
        <f t="shared" si="272"/>
        <v>100000</v>
      </c>
    </row>
    <row r="353" spans="1:16" s="22" customFormat="1" ht="31.5">
      <c r="A353" s="40" t="s">
        <v>275</v>
      </c>
      <c r="B353" s="11">
        <v>607</v>
      </c>
      <c r="C353" s="11" t="s">
        <v>62</v>
      </c>
      <c r="D353" s="13" t="s">
        <v>18</v>
      </c>
      <c r="E353" s="13" t="s">
        <v>38</v>
      </c>
      <c r="F353" s="41" t="s">
        <v>113</v>
      </c>
      <c r="G353" s="41" t="s">
        <v>198</v>
      </c>
      <c r="H353" s="14" t="s">
        <v>23</v>
      </c>
      <c r="I353" s="14"/>
      <c r="J353" s="20">
        <f t="shared" si="271"/>
        <v>105000</v>
      </c>
      <c r="K353" s="20">
        <f t="shared" si="271"/>
        <v>105000</v>
      </c>
      <c r="L353" s="20">
        <f t="shared" si="271"/>
        <v>0</v>
      </c>
      <c r="M353" s="20">
        <f t="shared" si="271"/>
        <v>0</v>
      </c>
      <c r="N353" s="20">
        <f t="shared" si="271"/>
        <v>0</v>
      </c>
      <c r="O353" s="15"/>
      <c r="P353" s="21">
        <f t="shared" si="272"/>
        <v>100000</v>
      </c>
    </row>
    <row r="354" spans="1:16" s="22" customFormat="1" ht="47.25">
      <c r="A354" s="40" t="s">
        <v>276</v>
      </c>
      <c r="B354" s="11">
        <v>607</v>
      </c>
      <c r="C354" s="11" t="s">
        <v>62</v>
      </c>
      <c r="D354" s="13" t="s">
        <v>18</v>
      </c>
      <c r="E354" s="13" t="s">
        <v>38</v>
      </c>
      <c r="F354" s="41" t="s">
        <v>113</v>
      </c>
      <c r="G354" s="41" t="s">
        <v>198</v>
      </c>
      <c r="H354" s="14" t="s">
        <v>277</v>
      </c>
      <c r="I354" s="14"/>
      <c r="J354" s="20">
        <f t="shared" si="271"/>
        <v>105000</v>
      </c>
      <c r="K354" s="42">
        <f t="shared" si="271"/>
        <v>105000</v>
      </c>
      <c r="L354" s="42">
        <f t="shared" si="271"/>
        <v>0</v>
      </c>
      <c r="M354" s="42">
        <f t="shared" si="271"/>
        <v>0</v>
      </c>
      <c r="N354" s="42">
        <f t="shared" si="271"/>
        <v>0</v>
      </c>
      <c r="O354" s="15"/>
      <c r="P354" s="21">
        <f t="shared" si="272"/>
        <v>100000</v>
      </c>
    </row>
    <row r="355" spans="1:16" s="22" customFormat="1" ht="47.25">
      <c r="A355" s="40" t="s">
        <v>107</v>
      </c>
      <c r="B355" s="11">
        <v>607</v>
      </c>
      <c r="C355" s="11" t="s">
        <v>62</v>
      </c>
      <c r="D355" s="13" t="s">
        <v>18</v>
      </c>
      <c r="E355" s="13" t="s">
        <v>38</v>
      </c>
      <c r="F355" s="41" t="s">
        <v>113</v>
      </c>
      <c r="G355" s="41" t="s">
        <v>198</v>
      </c>
      <c r="H355" s="14" t="s">
        <v>277</v>
      </c>
      <c r="I355" s="14" t="s">
        <v>14</v>
      </c>
      <c r="J355" s="20">
        <v>105000</v>
      </c>
      <c r="K355" s="42">
        <f>J355</f>
        <v>105000</v>
      </c>
      <c r="L355" s="42"/>
      <c r="M355" s="42"/>
      <c r="N355" s="42"/>
      <c r="O355" s="15"/>
      <c r="P355" s="21">
        <v>100000</v>
      </c>
    </row>
    <row r="356" spans="1:16" s="12" customFormat="1" ht="15.75">
      <c r="A356" s="40" t="s">
        <v>149</v>
      </c>
      <c r="B356" s="11">
        <v>607</v>
      </c>
      <c r="C356" s="11" t="s">
        <v>62</v>
      </c>
      <c r="D356" s="13" t="s">
        <v>62</v>
      </c>
      <c r="E356" s="13"/>
      <c r="F356" s="41"/>
      <c r="G356" s="41"/>
      <c r="H356" s="14"/>
      <c r="I356" s="14"/>
      <c r="J356" s="20">
        <f t="shared" ref="J356:N357" si="273">J357</f>
        <v>752909</v>
      </c>
      <c r="K356" s="42">
        <f t="shared" si="273"/>
        <v>752909</v>
      </c>
      <c r="L356" s="42">
        <f t="shared" si="273"/>
        <v>0</v>
      </c>
      <c r="M356" s="42">
        <f t="shared" si="273"/>
        <v>0</v>
      </c>
      <c r="N356" s="42">
        <f t="shared" si="273"/>
        <v>0</v>
      </c>
      <c r="O356" s="15"/>
      <c r="P356" s="21">
        <f t="shared" ref="P356:P357" si="274">P357</f>
        <v>720898</v>
      </c>
    </row>
    <row r="357" spans="1:16" s="12" customFormat="1" ht="63">
      <c r="A357" s="40" t="s">
        <v>150</v>
      </c>
      <c r="B357" s="11" t="s">
        <v>273</v>
      </c>
      <c r="C357" s="11" t="s">
        <v>62</v>
      </c>
      <c r="D357" s="13" t="s">
        <v>62</v>
      </c>
      <c r="E357" s="13" t="s">
        <v>139</v>
      </c>
      <c r="F357" s="41" t="s">
        <v>21</v>
      </c>
      <c r="G357" s="41" t="s">
        <v>22</v>
      </c>
      <c r="H357" s="14" t="s">
        <v>23</v>
      </c>
      <c r="I357" s="14"/>
      <c r="J357" s="20">
        <f t="shared" si="273"/>
        <v>752909</v>
      </c>
      <c r="K357" s="42">
        <f t="shared" si="273"/>
        <v>752909</v>
      </c>
      <c r="L357" s="42">
        <f t="shared" si="273"/>
        <v>0</v>
      </c>
      <c r="M357" s="42">
        <f t="shared" si="273"/>
        <v>0</v>
      </c>
      <c r="N357" s="42">
        <f t="shared" si="273"/>
        <v>0</v>
      </c>
      <c r="O357" s="15"/>
      <c r="P357" s="21">
        <f t="shared" si="274"/>
        <v>720898</v>
      </c>
    </row>
    <row r="358" spans="1:16" s="12" customFormat="1" ht="31.5">
      <c r="A358" s="40" t="s">
        <v>278</v>
      </c>
      <c r="B358" s="11" t="s">
        <v>273</v>
      </c>
      <c r="C358" s="11" t="s">
        <v>62</v>
      </c>
      <c r="D358" s="13" t="s">
        <v>62</v>
      </c>
      <c r="E358" s="13" t="s">
        <v>139</v>
      </c>
      <c r="F358" s="41" t="s">
        <v>25</v>
      </c>
      <c r="G358" s="41" t="s">
        <v>22</v>
      </c>
      <c r="H358" s="14" t="s">
        <v>23</v>
      </c>
      <c r="I358" s="14"/>
      <c r="J358" s="20">
        <f t="shared" ref="J358:N358" si="275">SUM(J359,J362)</f>
        <v>752909</v>
      </c>
      <c r="K358" s="42">
        <f t="shared" si="275"/>
        <v>752909</v>
      </c>
      <c r="L358" s="42">
        <f t="shared" si="275"/>
        <v>0</v>
      </c>
      <c r="M358" s="42">
        <f t="shared" si="275"/>
        <v>0</v>
      </c>
      <c r="N358" s="42">
        <f t="shared" si="275"/>
        <v>0</v>
      </c>
      <c r="O358" s="15"/>
      <c r="P358" s="21">
        <f t="shared" ref="P358" si="276">SUM(P359,P362)</f>
        <v>720898</v>
      </c>
    </row>
    <row r="359" spans="1:16" s="12" customFormat="1" ht="63">
      <c r="A359" s="40" t="s">
        <v>279</v>
      </c>
      <c r="B359" s="11" t="s">
        <v>273</v>
      </c>
      <c r="C359" s="11" t="s">
        <v>62</v>
      </c>
      <c r="D359" s="13" t="s">
        <v>62</v>
      </c>
      <c r="E359" s="13" t="s">
        <v>139</v>
      </c>
      <c r="F359" s="41" t="s">
        <v>25</v>
      </c>
      <c r="G359" s="41" t="s">
        <v>16</v>
      </c>
      <c r="H359" s="14" t="s">
        <v>23</v>
      </c>
      <c r="I359" s="14"/>
      <c r="J359" s="20">
        <f t="shared" ref="J359:N359" si="277">SUM(J360)</f>
        <v>581909</v>
      </c>
      <c r="K359" s="20">
        <f t="shared" si="277"/>
        <v>581909</v>
      </c>
      <c r="L359" s="20">
        <f t="shared" si="277"/>
        <v>0</v>
      </c>
      <c r="M359" s="20">
        <f t="shared" si="277"/>
        <v>0</v>
      </c>
      <c r="N359" s="20">
        <f t="shared" si="277"/>
        <v>0</v>
      </c>
      <c r="O359" s="15"/>
      <c r="P359" s="21">
        <f t="shared" ref="P359" si="278">SUM(P360)</f>
        <v>556898</v>
      </c>
    </row>
    <row r="360" spans="1:16" s="12" customFormat="1" ht="47.25">
      <c r="A360" s="40" t="s">
        <v>280</v>
      </c>
      <c r="B360" s="11" t="s">
        <v>273</v>
      </c>
      <c r="C360" s="11" t="s">
        <v>62</v>
      </c>
      <c r="D360" s="13" t="s">
        <v>62</v>
      </c>
      <c r="E360" s="13" t="s">
        <v>139</v>
      </c>
      <c r="F360" s="41" t="s">
        <v>25</v>
      </c>
      <c r="G360" s="41" t="s">
        <v>16</v>
      </c>
      <c r="H360" s="14" t="s">
        <v>281</v>
      </c>
      <c r="I360" s="14"/>
      <c r="J360" s="20">
        <f t="shared" ref="J360:N360" si="279">J361</f>
        <v>581909</v>
      </c>
      <c r="K360" s="42">
        <f t="shared" si="279"/>
        <v>581909</v>
      </c>
      <c r="L360" s="42">
        <f t="shared" si="279"/>
        <v>0</v>
      </c>
      <c r="M360" s="42">
        <f t="shared" si="279"/>
        <v>0</v>
      </c>
      <c r="N360" s="42">
        <f t="shared" si="279"/>
        <v>0</v>
      </c>
      <c r="O360" s="15"/>
      <c r="P360" s="21">
        <f t="shared" ref="P360" si="280">P361</f>
        <v>556898</v>
      </c>
    </row>
    <row r="361" spans="1:16" s="12" customFormat="1" ht="47.25">
      <c r="A361" s="40" t="s">
        <v>107</v>
      </c>
      <c r="B361" s="11" t="s">
        <v>273</v>
      </c>
      <c r="C361" s="11" t="s">
        <v>62</v>
      </c>
      <c r="D361" s="13" t="s">
        <v>62</v>
      </c>
      <c r="E361" s="13" t="s">
        <v>139</v>
      </c>
      <c r="F361" s="41" t="s">
        <v>25</v>
      </c>
      <c r="G361" s="41" t="s">
        <v>16</v>
      </c>
      <c r="H361" s="14" t="s">
        <v>281</v>
      </c>
      <c r="I361" s="14" t="s">
        <v>14</v>
      </c>
      <c r="J361" s="20">
        <v>581909</v>
      </c>
      <c r="K361" s="42">
        <f>J361</f>
        <v>581909</v>
      </c>
      <c r="L361" s="42"/>
      <c r="M361" s="42"/>
      <c r="N361" s="42">
        <v>0</v>
      </c>
      <c r="O361" s="15"/>
      <c r="P361" s="21">
        <v>556898</v>
      </c>
    </row>
    <row r="362" spans="1:16" s="12" customFormat="1" ht="47.25">
      <c r="A362" s="40" t="s">
        <v>282</v>
      </c>
      <c r="B362" s="11" t="s">
        <v>273</v>
      </c>
      <c r="C362" s="11" t="s">
        <v>62</v>
      </c>
      <c r="D362" s="13" t="s">
        <v>62</v>
      </c>
      <c r="E362" s="13" t="s">
        <v>139</v>
      </c>
      <c r="F362" s="41" t="s">
        <v>25</v>
      </c>
      <c r="G362" s="41" t="s">
        <v>38</v>
      </c>
      <c r="H362" s="14" t="s">
        <v>23</v>
      </c>
      <c r="I362" s="14"/>
      <c r="J362" s="20">
        <f t="shared" ref="J362:N363" si="281">J363</f>
        <v>171000</v>
      </c>
      <c r="K362" s="42">
        <f t="shared" si="281"/>
        <v>171000</v>
      </c>
      <c r="L362" s="42">
        <f t="shared" si="281"/>
        <v>0</v>
      </c>
      <c r="M362" s="42">
        <f t="shared" si="281"/>
        <v>0</v>
      </c>
      <c r="N362" s="42">
        <f t="shared" si="281"/>
        <v>0</v>
      </c>
      <c r="O362" s="15"/>
      <c r="P362" s="21">
        <f t="shared" ref="P362:P363" si="282">P363</f>
        <v>164000</v>
      </c>
    </row>
    <row r="363" spans="1:16" s="12" customFormat="1" ht="78.75">
      <c r="A363" s="40" t="s">
        <v>283</v>
      </c>
      <c r="B363" s="11" t="s">
        <v>273</v>
      </c>
      <c r="C363" s="11" t="s">
        <v>62</v>
      </c>
      <c r="D363" s="13" t="s">
        <v>62</v>
      </c>
      <c r="E363" s="13" t="s">
        <v>139</v>
      </c>
      <c r="F363" s="41" t="s">
        <v>25</v>
      </c>
      <c r="G363" s="41" t="s">
        <v>38</v>
      </c>
      <c r="H363" s="14" t="s">
        <v>284</v>
      </c>
      <c r="I363" s="14"/>
      <c r="J363" s="20">
        <f t="shared" si="281"/>
        <v>171000</v>
      </c>
      <c r="K363" s="42">
        <f t="shared" si="281"/>
        <v>171000</v>
      </c>
      <c r="L363" s="42">
        <f t="shared" si="281"/>
        <v>0</v>
      </c>
      <c r="M363" s="42">
        <f t="shared" si="281"/>
        <v>0</v>
      </c>
      <c r="N363" s="42">
        <f t="shared" si="281"/>
        <v>0</v>
      </c>
      <c r="O363" s="15"/>
      <c r="P363" s="21">
        <f t="shared" si="282"/>
        <v>164000</v>
      </c>
    </row>
    <row r="364" spans="1:16" s="12" customFormat="1" ht="47.25">
      <c r="A364" s="40" t="s">
        <v>107</v>
      </c>
      <c r="B364" s="11" t="s">
        <v>273</v>
      </c>
      <c r="C364" s="11" t="s">
        <v>62</v>
      </c>
      <c r="D364" s="13" t="s">
        <v>62</v>
      </c>
      <c r="E364" s="13" t="s">
        <v>139</v>
      </c>
      <c r="F364" s="41" t="s">
        <v>25</v>
      </c>
      <c r="G364" s="41" t="s">
        <v>38</v>
      </c>
      <c r="H364" s="14" t="s">
        <v>284</v>
      </c>
      <c r="I364" s="14" t="s">
        <v>14</v>
      </c>
      <c r="J364" s="20">
        <v>171000</v>
      </c>
      <c r="K364" s="42">
        <f>J364</f>
        <v>171000</v>
      </c>
      <c r="L364" s="42"/>
      <c r="M364" s="42"/>
      <c r="N364" s="42"/>
      <c r="O364" s="15"/>
      <c r="P364" s="21">
        <v>164000</v>
      </c>
    </row>
    <row r="365" spans="1:16" s="22" customFormat="1" ht="15.75">
      <c r="A365" s="40" t="s">
        <v>285</v>
      </c>
      <c r="B365" s="11">
        <v>607</v>
      </c>
      <c r="C365" s="11" t="s">
        <v>230</v>
      </c>
      <c r="D365" s="13"/>
      <c r="E365" s="13"/>
      <c r="F365" s="41"/>
      <c r="G365" s="41"/>
      <c r="H365" s="14"/>
      <c r="I365" s="14"/>
      <c r="J365" s="20">
        <f>SUM(J366,J379)</f>
        <v>43119276</v>
      </c>
      <c r="K365" s="42">
        <f>SUM(K366,K379)</f>
        <v>43119276</v>
      </c>
      <c r="L365" s="42">
        <f>SUM(L366,L379)</f>
        <v>0</v>
      </c>
      <c r="M365" s="42">
        <f>SUM(M366,M379)</f>
        <v>0</v>
      </c>
      <c r="N365" s="42">
        <f>SUM(N366,N379)</f>
        <v>0</v>
      </c>
      <c r="O365" s="15"/>
      <c r="P365" s="21">
        <f>SUM(P366,P379)</f>
        <v>42401026</v>
      </c>
    </row>
    <row r="366" spans="1:16" s="22" customFormat="1" ht="15.75">
      <c r="A366" s="40" t="s">
        <v>286</v>
      </c>
      <c r="B366" s="11">
        <v>607</v>
      </c>
      <c r="C366" s="11" t="s">
        <v>230</v>
      </c>
      <c r="D366" s="13" t="s">
        <v>16</v>
      </c>
      <c r="E366" s="13"/>
      <c r="F366" s="41"/>
      <c r="G366" s="41"/>
      <c r="H366" s="14"/>
      <c r="I366" s="14"/>
      <c r="J366" s="20">
        <f t="shared" ref="J366:N366" si="283">J367</f>
        <v>35994712</v>
      </c>
      <c r="K366" s="20">
        <f t="shared" si="283"/>
        <v>35994712</v>
      </c>
      <c r="L366" s="20">
        <f t="shared" si="283"/>
        <v>0</v>
      </c>
      <c r="M366" s="20">
        <f t="shared" si="283"/>
        <v>0</v>
      </c>
      <c r="N366" s="20">
        <f t="shared" si="283"/>
        <v>0</v>
      </c>
      <c r="O366" s="15"/>
      <c r="P366" s="21">
        <f t="shared" ref="P366" si="284">P367</f>
        <v>35512718</v>
      </c>
    </row>
    <row r="367" spans="1:16" s="22" customFormat="1" ht="63">
      <c r="A367" s="40" t="s">
        <v>287</v>
      </c>
      <c r="B367" s="11">
        <v>607</v>
      </c>
      <c r="C367" s="11" t="s">
        <v>230</v>
      </c>
      <c r="D367" s="13" t="s">
        <v>16</v>
      </c>
      <c r="E367" s="13" t="s">
        <v>198</v>
      </c>
      <c r="F367" s="41" t="s">
        <v>21</v>
      </c>
      <c r="G367" s="41" t="s">
        <v>22</v>
      </c>
      <c r="H367" s="14" t="s">
        <v>23</v>
      </c>
      <c r="I367" s="14"/>
      <c r="J367" s="20">
        <f>SUM(J368,J375)</f>
        <v>35994712</v>
      </c>
      <c r="K367" s="42">
        <f>SUM(K368,K375)</f>
        <v>35994712</v>
      </c>
      <c r="L367" s="42">
        <f>SUM(L368,L375)</f>
        <v>0</v>
      </c>
      <c r="M367" s="42">
        <f>SUM(M368,M375)</f>
        <v>0</v>
      </c>
      <c r="N367" s="42">
        <f>SUM(N368,N375)</f>
        <v>0</v>
      </c>
      <c r="O367" s="15"/>
      <c r="P367" s="21">
        <f>SUM(P368,P375)</f>
        <v>35512718</v>
      </c>
    </row>
    <row r="368" spans="1:16" s="22" customFormat="1" ht="47.25">
      <c r="A368" s="40" t="s">
        <v>288</v>
      </c>
      <c r="B368" s="11">
        <v>607</v>
      </c>
      <c r="C368" s="11" t="s">
        <v>230</v>
      </c>
      <c r="D368" s="13" t="s">
        <v>16</v>
      </c>
      <c r="E368" s="13" t="s">
        <v>198</v>
      </c>
      <c r="F368" s="41" t="s">
        <v>25</v>
      </c>
      <c r="G368" s="41" t="s">
        <v>22</v>
      </c>
      <c r="H368" s="14" t="s">
        <v>23</v>
      </c>
      <c r="I368" s="14"/>
      <c r="J368" s="20">
        <f>SUM(J369,J372)</f>
        <v>23856378</v>
      </c>
      <c r="K368" s="20">
        <f>SUM(K369,K372)</f>
        <v>23856378</v>
      </c>
      <c r="L368" s="20">
        <f>SUM(L369,L372)</f>
        <v>0</v>
      </c>
      <c r="M368" s="20">
        <f>SUM(M369,M372)</f>
        <v>0</v>
      </c>
      <c r="N368" s="20">
        <f>SUM(N369,N372)</f>
        <v>0</v>
      </c>
      <c r="O368" s="15"/>
      <c r="P368" s="20">
        <f>SUM(P369,P372)</f>
        <v>23514153</v>
      </c>
    </row>
    <row r="369" spans="1:16" s="22" customFormat="1" ht="63">
      <c r="A369" s="40" t="s">
        <v>289</v>
      </c>
      <c r="B369" s="11">
        <v>607</v>
      </c>
      <c r="C369" s="11" t="s">
        <v>230</v>
      </c>
      <c r="D369" s="13" t="s">
        <v>16</v>
      </c>
      <c r="E369" s="13" t="s">
        <v>198</v>
      </c>
      <c r="F369" s="41" t="s">
        <v>25</v>
      </c>
      <c r="G369" s="41" t="s">
        <v>16</v>
      </c>
      <c r="H369" s="14" t="s">
        <v>23</v>
      </c>
      <c r="I369" s="14"/>
      <c r="J369" s="20">
        <f>SUM(J370)</f>
        <v>23402578</v>
      </c>
      <c r="K369" s="20">
        <f t="shared" ref="K369:N369" si="285">SUM(K370)</f>
        <v>23402578</v>
      </c>
      <c r="L369" s="20">
        <f t="shared" si="285"/>
        <v>0</v>
      </c>
      <c r="M369" s="20">
        <f t="shared" si="285"/>
        <v>0</v>
      </c>
      <c r="N369" s="20">
        <f t="shared" si="285"/>
        <v>0</v>
      </c>
      <c r="O369" s="15"/>
      <c r="P369" s="20">
        <f>SUM(P370)</f>
        <v>23078505</v>
      </c>
    </row>
    <row r="370" spans="1:16" s="22" customFormat="1" ht="47.25">
      <c r="A370" s="40" t="s">
        <v>290</v>
      </c>
      <c r="B370" s="11">
        <v>607</v>
      </c>
      <c r="C370" s="11" t="s">
        <v>230</v>
      </c>
      <c r="D370" s="13" t="s">
        <v>16</v>
      </c>
      <c r="E370" s="13" t="s">
        <v>198</v>
      </c>
      <c r="F370" s="41" t="s">
        <v>25</v>
      </c>
      <c r="G370" s="41" t="s">
        <v>16</v>
      </c>
      <c r="H370" s="14" t="s">
        <v>291</v>
      </c>
      <c r="I370" s="14"/>
      <c r="J370" s="20">
        <f t="shared" ref="J370" si="286">SUM(J371:J371)</f>
        <v>23402578</v>
      </c>
      <c r="K370" s="42">
        <f t="shared" ref="K370:N370" si="287">SUM(K371:K371)</f>
        <v>23402578</v>
      </c>
      <c r="L370" s="42">
        <f t="shared" si="287"/>
        <v>0</v>
      </c>
      <c r="M370" s="42">
        <f t="shared" si="287"/>
        <v>0</v>
      </c>
      <c r="N370" s="42">
        <f t="shared" si="287"/>
        <v>0</v>
      </c>
      <c r="O370" s="15"/>
      <c r="P370" s="21">
        <f t="shared" ref="P370" si="288">SUM(P371:P371)</f>
        <v>23078505</v>
      </c>
    </row>
    <row r="371" spans="1:16" s="22" customFormat="1" ht="47.25">
      <c r="A371" s="40" t="s">
        <v>107</v>
      </c>
      <c r="B371" s="11">
        <v>607</v>
      </c>
      <c r="C371" s="11" t="s">
        <v>230</v>
      </c>
      <c r="D371" s="13" t="s">
        <v>16</v>
      </c>
      <c r="E371" s="13" t="s">
        <v>198</v>
      </c>
      <c r="F371" s="41" t="s">
        <v>25</v>
      </c>
      <c r="G371" s="41" t="s">
        <v>16</v>
      </c>
      <c r="H371" s="14" t="s">
        <v>291</v>
      </c>
      <c r="I371" s="14" t="s">
        <v>14</v>
      </c>
      <c r="J371" s="20">
        <v>23402578</v>
      </c>
      <c r="K371" s="42">
        <f>J371</f>
        <v>23402578</v>
      </c>
      <c r="L371" s="42"/>
      <c r="M371" s="42"/>
      <c r="N371" s="42"/>
      <c r="O371" s="15"/>
      <c r="P371" s="21">
        <v>23078505</v>
      </c>
    </row>
    <row r="372" spans="1:16" s="22" customFormat="1" ht="47.25">
      <c r="A372" s="40" t="s">
        <v>292</v>
      </c>
      <c r="B372" s="11">
        <v>607</v>
      </c>
      <c r="C372" s="11" t="s">
        <v>230</v>
      </c>
      <c r="D372" s="13" t="s">
        <v>16</v>
      </c>
      <c r="E372" s="13" t="s">
        <v>198</v>
      </c>
      <c r="F372" s="41" t="s">
        <v>25</v>
      </c>
      <c r="G372" s="41" t="s">
        <v>18</v>
      </c>
      <c r="H372" s="14" t="s">
        <v>23</v>
      </c>
      <c r="I372" s="14"/>
      <c r="J372" s="20">
        <f t="shared" ref="J372:N373" si="289">J373</f>
        <v>453800</v>
      </c>
      <c r="K372" s="42">
        <f t="shared" si="289"/>
        <v>453800</v>
      </c>
      <c r="L372" s="42">
        <f t="shared" si="289"/>
        <v>0</v>
      </c>
      <c r="M372" s="42">
        <f t="shared" si="289"/>
        <v>0</v>
      </c>
      <c r="N372" s="42">
        <f t="shared" si="289"/>
        <v>0</v>
      </c>
      <c r="O372" s="15"/>
      <c r="P372" s="21">
        <f t="shared" ref="P372:P373" si="290">P373</f>
        <v>435648</v>
      </c>
    </row>
    <row r="373" spans="1:16" s="22" customFormat="1" ht="47.25">
      <c r="A373" s="40" t="s">
        <v>293</v>
      </c>
      <c r="B373" s="11">
        <v>607</v>
      </c>
      <c r="C373" s="11" t="s">
        <v>230</v>
      </c>
      <c r="D373" s="13" t="s">
        <v>16</v>
      </c>
      <c r="E373" s="13" t="s">
        <v>198</v>
      </c>
      <c r="F373" s="41" t="s">
        <v>25</v>
      </c>
      <c r="G373" s="41" t="s">
        <v>18</v>
      </c>
      <c r="H373" s="14" t="s">
        <v>294</v>
      </c>
      <c r="I373" s="14"/>
      <c r="J373" s="20">
        <f t="shared" si="289"/>
        <v>453800</v>
      </c>
      <c r="K373" s="42">
        <f t="shared" si="289"/>
        <v>453800</v>
      </c>
      <c r="L373" s="42">
        <f t="shared" si="289"/>
        <v>0</v>
      </c>
      <c r="M373" s="42">
        <f t="shared" si="289"/>
        <v>0</v>
      </c>
      <c r="N373" s="42">
        <f t="shared" si="289"/>
        <v>0</v>
      </c>
      <c r="O373" s="15"/>
      <c r="P373" s="21">
        <f t="shared" si="290"/>
        <v>435648</v>
      </c>
    </row>
    <row r="374" spans="1:16" s="22" customFormat="1" ht="47.25">
      <c r="A374" s="40" t="s">
        <v>107</v>
      </c>
      <c r="B374" s="11">
        <v>607</v>
      </c>
      <c r="C374" s="11" t="s">
        <v>230</v>
      </c>
      <c r="D374" s="13" t="s">
        <v>16</v>
      </c>
      <c r="E374" s="13" t="s">
        <v>198</v>
      </c>
      <c r="F374" s="41" t="s">
        <v>25</v>
      </c>
      <c r="G374" s="41" t="s">
        <v>18</v>
      </c>
      <c r="H374" s="14" t="s">
        <v>294</v>
      </c>
      <c r="I374" s="14" t="s">
        <v>14</v>
      </c>
      <c r="J374" s="20">
        <v>453800</v>
      </c>
      <c r="K374" s="42">
        <f>J374</f>
        <v>453800</v>
      </c>
      <c r="L374" s="42"/>
      <c r="M374" s="42"/>
      <c r="N374" s="42"/>
      <c r="O374" s="15"/>
      <c r="P374" s="21">
        <v>435648</v>
      </c>
    </row>
    <row r="375" spans="1:16" s="22" customFormat="1" ht="47.25">
      <c r="A375" s="40" t="s">
        <v>295</v>
      </c>
      <c r="B375" s="11">
        <v>607</v>
      </c>
      <c r="C375" s="11" t="s">
        <v>230</v>
      </c>
      <c r="D375" s="13" t="s">
        <v>16</v>
      </c>
      <c r="E375" s="13" t="s">
        <v>198</v>
      </c>
      <c r="F375" s="41" t="s">
        <v>9</v>
      </c>
      <c r="G375" s="41" t="s">
        <v>22</v>
      </c>
      <c r="H375" s="14" t="s">
        <v>23</v>
      </c>
      <c r="I375" s="14"/>
      <c r="J375" s="20">
        <f>SUM(J376)</f>
        <v>12138334</v>
      </c>
      <c r="K375" s="20">
        <f t="shared" ref="K375:N375" si="291">SUM(K376)</f>
        <v>12138334</v>
      </c>
      <c r="L375" s="20">
        <f t="shared" si="291"/>
        <v>0</v>
      </c>
      <c r="M375" s="20">
        <f t="shared" si="291"/>
        <v>0</v>
      </c>
      <c r="N375" s="20">
        <f t="shared" si="291"/>
        <v>0</v>
      </c>
      <c r="O375" s="15"/>
      <c r="P375" s="20">
        <f>SUM(P376)</f>
        <v>11998565</v>
      </c>
    </row>
    <row r="376" spans="1:16" s="22" customFormat="1" ht="63">
      <c r="A376" s="40" t="s">
        <v>296</v>
      </c>
      <c r="B376" s="11">
        <v>607</v>
      </c>
      <c r="C376" s="11" t="s">
        <v>230</v>
      </c>
      <c r="D376" s="13" t="s">
        <v>16</v>
      </c>
      <c r="E376" s="13" t="s">
        <v>198</v>
      </c>
      <c r="F376" s="41" t="s">
        <v>9</v>
      </c>
      <c r="G376" s="41" t="s">
        <v>16</v>
      </c>
      <c r="H376" s="14" t="s">
        <v>23</v>
      </c>
      <c r="I376" s="14"/>
      <c r="J376" s="20">
        <f t="shared" ref="J376:N376" si="292">SUM(J377)</f>
        <v>12138334</v>
      </c>
      <c r="K376" s="20">
        <f t="shared" si="292"/>
        <v>12138334</v>
      </c>
      <c r="L376" s="20">
        <f t="shared" si="292"/>
        <v>0</v>
      </c>
      <c r="M376" s="20">
        <f t="shared" si="292"/>
        <v>0</v>
      </c>
      <c r="N376" s="20">
        <f t="shared" si="292"/>
        <v>0</v>
      </c>
      <c r="O376" s="15"/>
      <c r="P376" s="21">
        <f t="shared" ref="P376" si="293">SUM(P377)</f>
        <v>11998565</v>
      </c>
    </row>
    <row r="377" spans="1:16" s="22" customFormat="1" ht="31.5">
      <c r="A377" s="40" t="s">
        <v>297</v>
      </c>
      <c r="B377" s="11">
        <v>607</v>
      </c>
      <c r="C377" s="11" t="s">
        <v>230</v>
      </c>
      <c r="D377" s="13" t="s">
        <v>16</v>
      </c>
      <c r="E377" s="13" t="s">
        <v>198</v>
      </c>
      <c r="F377" s="41" t="s">
        <v>9</v>
      </c>
      <c r="G377" s="41" t="s">
        <v>16</v>
      </c>
      <c r="H377" s="14" t="s">
        <v>298</v>
      </c>
      <c r="I377" s="14"/>
      <c r="J377" s="20">
        <f t="shared" ref="J377:N377" si="294">SUM(J378:J378)</f>
        <v>12138334</v>
      </c>
      <c r="K377" s="42">
        <f t="shared" si="294"/>
        <v>12138334</v>
      </c>
      <c r="L377" s="42">
        <f t="shared" si="294"/>
        <v>0</v>
      </c>
      <c r="M377" s="42">
        <f t="shared" si="294"/>
        <v>0</v>
      </c>
      <c r="N377" s="42">
        <f t="shared" si="294"/>
        <v>0</v>
      </c>
      <c r="O377" s="15"/>
      <c r="P377" s="21">
        <f t="shared" ref="P377" si="295">SUM(P378:P378)</f>
        <v>11998565</v>
      </c>
    </row>
    <row r="378" spans="1:16" s="22" customFormat="1" ht="47.25">
      <c r="A378" s="40" t="s">
        <v>107</v>
      </c>
      <c r="B378" s="11">
        <v>607</v>
      </c>
      <c r="C378" s="11" t="s">
        <v>230</v>
      </c>
      <c r="D378" s="13" t="s">
        <v>16</v>
      </c>
      <c r="E378" s="13" t="s">
        <v>198</v>
      </c>
      <c r="F378" s="41" t="s">
        <v>9</v>
      </c>
      <c r="G378" s="41" t="s">
        <v>16</v>
      </c>
      <c r="H378" s="14" t="s">
        <v>298</v>
      </c>
      <c r="I378" s="14" t="s">
        <v>14</v>
      </c>
      <c r="J378" s="20">
        <v>12138334</v>
      </c>
      <c r="K378" s="42">
        <f>J378</f>
        <v>12138334</v>
      </c>
      <c r="L378" s="42"/>
      <c r="M378" s="42"/>
      <c r="N378" s="42"/>
      <c r="O378" s="15"/>
      <c r="P378" s="21">
        <v>11998565</v>
      </c>
    </row>
    <row r="379" spans="1:16" s="22" customFormat="1" ht="31.5">
      <c r="A379" s="40" t="s">
        <v>299</v>
      </c>
      <c r="B379" s="11">
        <v>607</v>
      </c>
      <c r="C379" s="11" t="s">
        <v>230</v>
      </c>
      <c r="D379" s="13" t="s">
        <v>43</v>
      </c>
      <c r="E379" s="13"/>
      <c r="F379" s="41"/>
      <c r="G379" s="41"/>
      <c r="H379" s="14"/>
      <c r="I379" s="14"/>
      <c r="J379" s="20">
        <f t="shared" ref="J379:N379" si="296">J380</f>
        <v>7124564</v>
      </c>
      <c r="K379" s="42">
        <f t="shared" si="296"/>
        <v>7124564</v>
      </c>
      <c r="L379" s="42">
        <f t="shared" si="296"/>
        <v>0</v>
      </c>
      <c r="M379" s="42">
        <f t="shared" si="296"/>
        <v>0</v>
      </c>
      <c r="N379" s="42">
        <f t="shared" si="296"/>
        <v>0</v>
      </c>
      <c r="O379" s="15"/>
      <c r="P379" s="21">
        <f t="shared" ref="P379" si="297">P380</f>
        <v>6888308</v>
      </c>
    </row>
    <row r="380" spans="1:16" s="22" customFormat="1" ht="63">
      <c r="A380" s="40" t="s">
        <v>287</v>
      </c>
      <c r="B380" s="11">
        <v>607</v>
      </c>
      <c r="C380" s="11" t="s">
        <v>230</v>
      </c>
      <c r="D380" s="13" t="s">
        <v>43</v>
      </c>
      <c r="E380" s="13" t="s">
        <v>198</v>
      </c>
      <c r="F380" s="41" t="s">
        <v>21</v>
      </c>
      <c r="G380" s="41" t="s">
        <v>22</v>
      </c>
      <c r="H380" s="14" t="s">
        <v>23</v>
      </c>
      <c r="I380" s="14"/>
      <c r="J380" s="20">
        <f>SUM(J381,J385)</f>
        <v>7124564</v>
      </c>
      <c r="K380" s="42">
        <f>SUM(K381,K385)</f>
        <v>7124564</v>
      </c>
      <c r="L380" s="42">
        <f>SUM(L381,L385)</f>
        <v>0</v>
      </c>
      <c r="M380" s="42">
        <f>SUM(M381,M385)</f>
        <v>0</v>
      </c>
      <c r="N380" s="42">
        <f>SUM(N381,N385)</f>
        <v>0</v>
      </c>
      <c r="O380" s="15"/>
      <c r="P380" s="21">
        <f>SUM(P381,P385)</f>
        <v>6888308</v>
      </c>
    </row>
    <row r="381" spans="1:16" s="22" customFormat="1" ht="47.25">
      <c r="A381" s="40" t="s">
        <v>288</v>
      </c>
      <c r="B381" s="11">
        <v>607</v>
      </c>
      <c r="C381" s="11" t="s">
        <v>230</v>
      </c>
      <c r="D381" s="13" t="s">
        <v>43</v>
      </c>
      <c r="E381" s="13" t="s">
        <v>198</v>
      </c>
      <c r="F381" s="41" t="s">
        <v>25</v>
      </c>
      <c r="G381" s="41" t="s">
        <v>22</v>
      </c>
      <c r="H381" s="14" t="s">
        <v>23</v>
      </c>
      <c r="I381" s="14"/>
      <c r="J381" s="20">
        <f t="shared" ref="J381:N382" si="298">J382</f>
        <v>2598880</v>
      </c>
      <c r="K381" s="20">
        <f t="shared" si="298"/>
        <v>2598880</v>
      </c>
      <c r="L381" s="20">
        <f t="shared" si="298"/>
        <v>0</v>
      </c>
      <c r="M381" s="20">
        <f t="shared" si="298"/>
        <v>0</v>
      </c>
      <c r="N381" s="20">
        <f t="shared" si="298"/>
        <v>0</v>
      </c>
      <c r="O381" s="15"/>
      <c r="P381" s="21">
        <f t="shared" ref="P381" si="299">P382</f>
        <v>2559000</v>
      </c>
    </row>
    <row r="382" spans="1:16" s="22" customFormat="1" ht="47.25">
      <c r="A382" s="40" t="s">
        <v>300</v>
      </c>
      <c r="B382" s="11">
        <v>607</v>
      </c>
      <c r="C382" s="11" t="s">
        <v>230</v>
      </c>
      <c r="D382" s="13" t="s">
        <v>43</v>
      </c>
      <c r="E382" s="13" t="s">
        <v>198</v>
      </c>
      <c r="F382" s="41" t="s">
        <v>25</v>
      </c>
      <c r="G382" s="41" t="s">
        <v>38</v>
      </c>
      <c r="H382" s="14" t="s">
        <v>23</v>
      </c>
      <c r="I382" s="14"/>
      <c r="J382" s="20">
        <f>J383</f>
        <v>2598880</v>
      </c>
      <c r="K382" s="20">
        <f t="shared" si="298"/>
        <v>2598880</v>
      </c>
      <c r="L382" s="20">
        <f t="shared" si="298"/>
        <v>0</v>
      </c>
      <c r="M382" s="20">
        <f t="shared" si="298"/>
        <v>0</v>
      </c>
      <c r="N382" s="20">
        <f t="shared" si="298"/>
        <v>0</v>
      </c>
      <c r="O382" s="15"/>
      <c r="P382" s="20">
        <f>P383</f>
        <v>2559000</v>
      </c>
    </row>
    <row r="383" spans="1:16" s="22" customFormat="1" ht="63">
      <c r="A383" s="40" t="s">
        <v>301</v>
      </c>
      <c r="B383" s="11">
        <v>607</v>
      </c>
      <c r="C383" s="11" t="s">
        <v>230</v>
      </c>
      <c r="D383" s="13" t="s">
        <v>43</v>
      </c>
      <c r="E383" s="13" t="s">
        <v>198</v>
      </c>
      <c r="F383" s="41" t="s">
        <v>25</v>
      </c>
      <c r="G383" s="41" t="s">
        <v>38</v>
      </c>
      <c r="H383" s="14" t="s">
        <v>302</v>
      </c>
      <c r="I383" s="14"/>
      <c r="J383" s="20">
        <f t="shared" ref="J383" si="300">J384</f>
        <v>2598880</v>
      </c>
      <c r="K383" s="42">
        <f>K384</f>
        <v>2598880</v>
      </c>
      <c r="L383" s="42">
        <f>L384</f>
        <v>0</v>
      </c>
      <c r="M383" s="42">
        <f>M384</f>
        <v>0</v>
      </c>
      <c r="N383" s="42">
        <f>N384</f>
        <v>0</v>
      </c>
      <c r="O383" s="15"/>
      <c r="P383" s="21">
        <f t="shared" ref="P383" si="301">P384</f>
        <v>2559000</v>
      </c>
    </row>
    <row r="384" spans="1:16" s="22" customFormat="1" ht="31.5">
      <c r="A384" s="40" t="s">
        <v>45</v>
      </c>
      <c r="B384" s="11">
        <v>607</v>
      </c>
      <c r="C384" s="11" t="s">
        <v>230</v>
      </c>
      <c r="D384" s="13" t="s">
        <v>43</v>
      </c>
      <c r="E384" s="13" t="s">
        <v>198</v>
      </c>
      <c r="F384" s="41" t="s">
        <v>25</v>
      </c>
      <c r="G384" s="41" t="s">
        <v>38</v>
      </c>
      <c r="H384" s="14" t="s">
        <v>302</v>
      </c>
      <c r="I384" s="14" t="s">
        <v>46</v>
      </c>
      <c r="J384" s="20">
        <f>998880+1600000</f>
        <v>2598880</v>
      </c>
      <c r="K384" s="42">
        <f>J384</f>
        <v>2598880</v>
      </c>
      <c r="L384" s="42"/>
      <c r="M384" s="42"/>
      <c r="N384" s="42"/>
      <c r="O384" s="15"/>
      <c r="P384" s="21">
        <f>959000+1600000</f>
        <v>2559000</v>
      </c>
    </row>
    <row r="385" spans="1:16" s="22" customFormat="1" ht="94.5">
      <c r="A385" s="40" t="s">
        <v>303</v>
      </c>
      <c r="B385" s="11">
        <v>607</v>
      </c>
      <c r="C385" s="11" t="s">
        <v>230</v>
      </c>
      <c r="D385" s="13" t="s">
        <v>43</v>
      </c>
      <c r="E385" s="13" t="s">
        <v>198</v>
      </c>
      <c r="F385" s="41" t="s">
        <v>34</v>
      </c>
      <c r="G385" s="41" t="s">
        <v>22</v>
      </c>
      <c r="H385" s="14" t="s">
        <v>23</v>
      </c>
      <c r="I385" s="14"/>
      <c r="J385" s="20">
        <f t="shared" ref="J385:N385" si="302">SUM(J386,J392)</f>
        <v>4525684</v>
      </c>
      <c r="K385" s="42">
        <f t="shared" si="302"/>
        <v>4525684</v>
      </c>
      <c r="L385" s="42">
        <f t="shared" si="302"/>
        <v>0</v>
      </c>
      <c r="M385" s="42">
        <f t="shared" si="302"/>
        <v>0</v>
      </c>
      <c r="N385" s="42">
        <f t="shared" si="302"/>
        <v>0</v>
      </c>
      <c r="O385" s="15"/>
      <c r="P385" s="21">
        <f t="shared" ref="P385" si="303">SUM(P386,P392)</f>
        <v>4329308</v>
      </c>
    </row>
    <row r="386" spans="1:16" s="22" customFormat="1" ht="63">
      <c r="A386" s="40" t="s">
        <v>184</v>
      </c>
      <c r="B386" s="11">
        <v>607</v>
      </c>
      <c r="C386" s="11" t="s">
        <v>230</v>
      </c>
      <c r="D386" s="13" t="s">
        <v>43</v>
      </c>
      <c r="E386" s="13" t="s">
        <v>198</v>
      </c>
      <c r="F386" s="41" t="s">
        <v>34</v>
      </c>
      <c r="G386" s="41" t="s">
        <v>16</v>
      </c>
      <c r="H386" s="14" t="s">
        <v>23</v>
      </c>
      <c r="I386" s="14"/>
      <c r="J386" s="20">
        <f t="shared" ref="J386:N386" si="304">SUM(J387,J390)</f>
        <v>2864733</v>
      </c>
      <c r="K386" s="42">
        <f t="shared" si="304"/>
        <v>2864733</v>
      </c>
      <c r="L386" s="42">
        <f t="shared" si="304"/>
        <v>0</v>
      </c>
      <c r="M386" s="42">
        <f t="shared" si="304"/>
        <v>0</v>
      </c>
      <c r="N386" s="42">
        <f t="shared" si="304"/>
        <v>0</v>
      </c>
      <c r="O386" s="15"/>
      <c r="P386" s="21">
        <f t="shared" ref="P386" si="305">SUM(P387,P390)</f>
        <v>2741550</v>
      </c>
    </row>
    <row r="387" spans="1:16" s="22" customFormat="1" ht="31.5">
      <c r="A387" s="40" t="s">
        <v>26</v>
      </c>
      <c r="B387" s="11" t="s">
        <v>273</v>
      </c>
      <c r="C387" s="11" t="s">
        <v>230</v>
      </c>
      <c r="D387" s="13" t="s">
        <v>43</v>
      </c>
      <c r="E387" s="13" t="s">
        <v>198</v>
      </c>
      <c r="F387" s="41" t="s">
        <v>34</v>
      </c>
      <c r="G387" s="41" t="s">
        <v>16</v>
      </c>
      <c r="H387" s="14" t="s">
        <v>27</v>
      </c>
      <c r="I387" s="14"/>
      <c r="J387" s="20">
        <f t="shared" ref="J387" si="306">SUM(J388:J389)</f>
        <v>125445</v>
      </c>
      <c r="K387" s="20">
        <f t="shared" ref="K387:N387" si="307">SUM(K388:K389)</f>
        <v>125445</v>
      </c>
      <c r="L387" s="20">
        <f t="shared" si="307"/>
        <v>0</v>
      </c>
      <c r="M387" s="20">
        <f t="shared" si="307"/>
        <v>0</v>
      </c>
      <c r="N387" s="20">
        <f t="shared" si="307"/>
        <v>0</v>
      </c>
      <c r="O387" s="15"/>
      <c r="P387" s="21">
        <f t="shared" ref="P387" si="308">SUM(P388:P389)</f>
        <v>120051</v>
      </c>
    </row>
    <row r="388" spans="1:16" s="22" customFormat="1" ht="94.5">
      <c r="A388" s="40" t="s">
        <v>28</v>
      </c>
      <c r="B388" s="11" t="s">
        <v>273</v>
      </c>
      <c r="C388" s="11" t="s">
        <v>230</v>
      </c>
      <c r="D388" s="13" t="s">
        <v>43</v>
      </c>
      <c r="E388" s="13" t="s">
        <v>198</v>
      </c>
      <c r="F388" s="41" t="s">
        <v>34</v>
      </c>
      <c r="G388" s="41" t="s">
        <v>16</v>
      </c>
      <c r="H388" s="14" t="s">
        <v>27</v>
      </c>
      <c r="I388" s="14" t="s">
        <v>29</v>
      </c>
      <c r="J388" s="20">
        <v>94181</v>
      </c>
      <c r="K388" s="42">
        <f>J388</f>
        <v>94181</v>
      </c>
      <c r="L388" s="42"/>
      <c r="M388" s="42"/>
      <c r="N388" s="42"/>
      <c r="O388" s="15"/>
      <c r="P388" s="21">
        <v>90131</v>
      </c>
    </row>
    <row r="389" spans="1:16" s="22" customFormat="1" ht="31.5">
      <c r="A389" s="40" t="s">
        <v>45</v>
      </c>
      <c r="B389" s="11" t="s">
        <v>273</v>
      </c>
      <c r="C389" s="11" t="s">
        <v>230</v>
      </c>
      <c r="D389" s="13" t="s">
        <v>43</v>
      </c>
      <c r="E389" s="13" t="s">
        <v>198</v>
      </c>
      <c r="F389" s="41" t="s">
        <v>34</v>
      </c>
      <c r="G389" s="41" t="s">
        <v>16</v>
      </c>
      <c r="H389" s="14" t="s">
        <v>27</v>
      </c>
      <c r="I389" s="14" t="s">
        <v>46</v>
      </c>
      <c r="J389" s="20">
        <v>31264</v>
      </c>
      <c r="K389" s="42">
        <f>J389</f>
        <v>31264</v>
      </c>
      <c r="L389" s="42"/>
      <c r="M389" s="42"/>
      <c r="N389" s="42"/>
      <c r="O389" s="15"/>
      <c r="P389" s="21">
        <v>29920</v>
      </c>
    </row>
    <row r="390" spans="1:16" s="22" customFormat="1" ht="31.5">
      <c r="A390" s="40" t="s">
        <v>30</v>
      </c>
      <c r="B390" s="11" t="s">
        <v>273</v>
      </c>
      <c r="C390" s="11" t="s">
        <v>230</v>
      </c>
      <c r="D390" s="13" t="s">
        <v>43</v>
      </c>
      <c r="E390" s="13" t="s">
        <v>198</v>
      </c>
      <c r="F390" s="41" t="s">
        <v>34</v>
      </c>
      <c r="G390" s="41" t="s">
        <v>16</v>
      </c>
      <c r="H390" s="14" t="s">
        <v>31</v>
      </c>
      <c r="I390" s="14"/>
      <c r="J390" s="20">
        <f t="shared" ref="J390:N390" si="309">SUM(J391:J391)</f>
        <v>2739288</v>
      </c>
      <c r="K390" s="42">
        <f t="shared" si="309"/>
        <v>2739288</v>
      </c>
      <c r="L390" s="42">
        <f t="shared" si="309"/>
        <v>0</v>
      </c>
      <c r="M390" s="42">
        <f t="shared" si="309"/>
        <v>0</v>
      </c>
      <c r="N390" s="42">
        <f t="shared" si="309"/>
        <v>0</v>
      </c>
      <c r="O390" s="15"/>
      <c r="P390" s="21">
        <f t="shared" ref="P390" si="310">SUM(P391:P391)</f>
        <v>2621499</v>
      </c>
    </row>
    <row r="391" spans="1:16" s="22" customFormat="1" ht="94.5">
      <c r="A391" s="40" t="s">
        <v>28</v>
      </c>
      <c r="B391" s="11" t="s">
        <v>273</v>
      </c>
      <c r="C391" s="11" t="s">
        <v>230</v>
      </c>
      <c r="D391" s="13" t="s">
        <v>43</v>
      </c>
      <c r="E391" s="13" t="s">
        <v>198</v>
      </c>
      <c r="F391" s="41" t="s">
        <v>34</v>
      </c>
      <c r="G391" s="41" t="s">
        <v>16</v>
      </c>
      <c r="H391" s="14" t="s">
        <v>31</v>
      </c>
      <c r="I391" s="14" t="s">
        <v>29</v>
      </c>
      <c r="J391" s="20">
        <v>2739288</v>
      </c>
      <c r="K391" s="42">
        <f>J391</f>
        <v>2739288</v>
      </c>
      <c r="L391" s="42"/>
      <c r="M391" s="42"/>
      <c r="N391" s="42"/>
      <c r="O391" s="15"/>
      <c r="P391" s="21">
        <v>2621499</v>
      </c>
    </row>
    <row r="392" spans="1:16" s="22" customFormat="1" ht="31.5">
      <c r="A392" s="40" t="s">
        <v>304</v>
      </c>
      <c r="B392" s="11" t="s">
        <v>273</v>
      </c>
      <c r="C392" s="11" t="s">
        <v>230</v>
      </c>
      <c r="D392" s="13" t="s">
        <v>43</v>
      </c>
      <c r="E392" s="13" t="s">
        <v>198</v>
      </c>
      <c r="F392" s="41" t="s">
        <v>34</v>
      </c>
      <c r="G392" s="41" t="s">
        <v>38</v>
      </c>
      <c r="H392" s="14" t="s">
        <v>23</v>
      </c>
      <c r="I392" s="14"/>
      <c r="J392" s="20">
        <f t="shared" ref="J392:N392" si="311">J393</f>
        <v>1660951</v>
      </c>
      <c r="K392" s="42">
        <f t="shared" si="311"/>
        <v>1660951</v>
      </c>
      <c r="L392" s="42">
        <f t="shared" si="311"/>
        <v>0</v>
      </c>
      <c r="M392" s="42">
        <f t="shared" si="311"/>
        <v>0</v>
      </c>
      <c r="N392" s="42">
        <f t="shared" si="311"/>
        <v>0</v>
      </c>
      <c r="O392" s="15"/>
      <c r="P392" s="21">
        <f t="shared" ref="P392" si="312">P393</f>
        <v>1587758</v>
      </c>
    </row>
    <row r="393" spans="1:16" s="22" customFormat="1" ht="94.5">
      <c r="A393" s="40" t="s">
        <v>261</v>
      </c>
      <c r="B393" s="11" t="s">
        <v>273</v>
      </c>
      <c r="C393" s="11" t="s">
        <v>230</v>
      </c>
      <c r="D393" s="13" t="s">
        <v>43</v>
      </c>
      <c r="E393" s="13" t="s">
        <v>198</v>
      </c>
      <c r="F393" s="41" t="s">
        <v>34</v>
      </c>
      <c r="G393" s="41" t="s">
        <v>38</v>
      </c>
      <c r="H393" s="14" t="s">
        <v>262</v>
      </c>
      <c r="I393" s="14"/>
      <c r="J393" s="20">
        <f>SUM(J394:J395)</f>
        <v>1660951</v>
      </c>
      <c r="K393" s="20">
        <f>SUM(K394:K395)</f>
        <v>1660951</v>
      </c>
      <c r="L393" s="20">
        <f>SUM(L394:L395)</f>
        <v>0</v>
      </c>
      <c r="M393" s="20">
        <f>SUM(M394:M395)</f>
        <v>0</v>
      </c>
      <c r="N393" s="20">
        <f>SUM(N394:N395)</f>
        <v>0</v>
      </c>
      <c r="O393" s="15"/>
      <c r="P393" s="21">
        <f>SUM(P394:P395)</f>
        <v>1587758</v>
      </c>
    </row>
    <row r="394" spans="1:16" s="22" customFormat="1" ht="94.5">
      <c r="A394" s="40" t="s">
        <v>28</v>
      </c>
      <c r="B394" s="11" t="s">
        <v>273</v>
      </c>
      <c r="C394" s="11" t="s">
        <v>230</v>
      </c>
      <c r="D394" s="13" t="s">
        <v>43</v>
      </c>
      <c r="E394" s="13" t="s">
        <v>198</v>
      </c>
      <c r="F394" s="41" t="s">
        <v>34</v>
      </c>
      <c r="G394" s="41" t="s">
        <v>38</v>
      </c>
      <c r="H394" s="14" t="s">
        <v>262</v>
      </c>
      <c r="I394" s="14" t="s">
        <v>29</v>
      </c>
      <c r="J394" s="20">
        <v>1420856</v>
      </c>
      <c r="K394" s="42">
        <f>J394</f>
        <v>1420856</v>
      </c>
      <c r="L394" s="42"/>
      <c r="M394" s="42"/>
      <c r="N394" s="42"/>
      <c r="O394" s="15"/>
      <c r="P394" s="21">
        <v>1359800</v>
      </c>
    </row>
    <row r="395" spans="1:16" s="22" customFormat="1" ht="31.5">
      <c r="A395" s="40" t="s">
        <v>45</v>
      </c>
      <c r="B395" s="11" t="s">
        <v>273</v>
      </c>
      <c r="C395" s="11" t="s">
        <v>230</v>
      </c>
      <c r="D395" s="13" t="s">
        <v>43</v>
      </c>
      <c r="E395" s="13" t="s">
        <v>198</v>
      </c>
      <c r="F395" s="41" t="s">
        <v>34</v>
      </c>
      <c r="G395" s="41" t="s">
        <v>38</v>
      </c>
      <c r="H395" s="14" t="s">
        <v>262</v>
      </c>
      <c r="I395" s="14" t="s">
        <v>46</v>
      </c>
      <c r="J395" s="20">
        <v>240095</v>
      </c>
      <c r="K395" s="42">
        <f>J395</f>
        <v>240095</v>
      </c>
      <c r="L395" s="42"/>
      <c r="M395" s="42"/>
      <c r="N395" s="42"/>
      <c r="O395" s="15"/>
      <c r="P395" s="21">
        <v>227958</v>
      </c>
    </row>
    <row r="396" spans="1:16" s="22" customFormat="1" ht="15.75">
      <c r="A396" s="40" t="s">
        <v>305</v>
      </c>
      <c r="B396" s="11" t="s">
        <v>273</v>
      </c>
      <c r="C396" s="11" t="s">
        <v>139</v>
      </c>
      <c r="D396" s="13"/>
      <c r="E396" s="13"/>
      <c r="F396" s="41"/>
      <c r="G396" s="41"/>
      <c r="H396" s="14"/>
      <c r="I396" s="14"/>
      <c r="J396" s="20">
        <f t="shared" ref="J396:N399" si="313">J397</f>
        <v>1908905</v>
      </c>
      <c r="K396" s="42">
        <f t="shared" si="313"/>
        <v>1908905</v>
      </c>
      <c r="L396" s="42">
        <f t="shared" si="313"/>
        <v>0</v>
      </c>
      <c r="M396" s="42">
        <f t="shared" si="313"/>
        <v>0</v>
      </c>
      <c r="N396" s="42">
        <f t="shared" si="313"/>
        <v>0</v>
      </c>
      <c r="O396" s="15"/>
      <c r="P396" s="21">
        <f t="shared" ref="P396:P399" si="314">P397</f>
        <v>1826823</v>
      </c>
    </row>
    <row r="397" spans="1:16" s="22" customFormat="1" ht="15.75">
      <c r="A397" s="40" t="s">
        <v>306</v>
      </c>
      <c r="B397" s="11" t="s">
        <v>273</v>
      </c>
      <c r="C397" s="11" t="s">
        <v>139</v>
      </c>
      <c r="D397" s="13" t="s">
        <v>16</v>
      </c>
      <c r="E397" s="13"/>
      <c r="F397" s="41"/>
      <c r="G397" s="41"/>
      <c r="H397" s="14"/>
      <c r="I397" s="14"/>
      <c r="J397" s="20">
        <f t="shared" si="313"/>
        <v>1908905</v>
      </c>
      <c r="K397" s="42">
        <f t="shared" si="313"/>
        <v>1908905</v>
      </c>
      <c r="L397" s="42">
        <f t="shared" si="313"/>
        <v>0</v>
      </c>
      <c r="M397" s="42">
        <f t="shared" si="313"/>
        <v>0</v>
      </c>
      <c r="N397" s="42">
        <f t="shared" si="313"/>
        <v>0</v>
      </c>
      <c r="O397" s="15"/>
      <c r="P397" s="21">
        <f t="shared" si="314"/>
        <v>1826823</v>
      </c>
    </row>
    <row r="398" spans="1:16" s="22" customFormat="1" ht="78.75">
      <c r="A398" s="40" t="s">
        <v>96</v>
      </c>
      <c r="B398" s="11" t="s">
        <v>273</v>
      </c>
      <c r="C398" s="11" t="s">
        <v>139</v>
      </c>
      <c r="D398" s="13" t="s">
        <v>16</v>
      </c>
      <c r="E398" s="13" t="s">
        <v>97</v>
      </c>
      <c r="F398" s="41" t="s">
        <v>21</v>
      </c>
      <c r="G398" s="41" t="s">
        <v>22</v>
      </c>
      <c r="H398" s="14" t="s">
        <v>23</v>
      </c>
      <c r="I398" s="14"/>
      <c r="J398" s="20">
        <f t="shared" si="313"/>
        <v>1908905</v>
      </c>
      <c r="K398" s="42">
        <f t="shared" si="313"/>
        <v>1908905</v>
      </c>
      <c r="L398" s="42">
        <f t="shared" si="313"/>
        <v>0</v>
      </c>
      <c r="M398" s="42">
        <f t="shared" si="313"/>
        <v>0</v>
      </c>
      <c r="N398" s="42">
        <f t="shared" si="313"/>
        <v>0</v>
      </c>
      <c r="O398" s="15"/>
      <c r="P398" s="21">
        <f t="shared" si="314"/>
        <v>1826823</v>
      </c>
    </row>
    <row r="399" spans="1:16" s="22" customFormat="1" ht="47.25">
      <c r="A399" s="40" t="s">
        <v>108</v>
      </c>
      <c r="B399" s="11" t="s">
        <v>273</v>
      </c>
      <c r="C399" s="11" t="s">
        <v>139</v>
      </c>
      <c r="D399" s="13" t="s">
        <v>16</v>
      </c>
      <c r="E399" s="13" t="s">
        <v>97</v>
      </c>
      <c r="F399" s="41" t="s">
        <v>34</v>
      </c>
      <c r="G399" s="41" t="s">
        <v>22</v>
      </c>
      <c r="H399" s="14" t="s">
        <v>23</v>
      </c>
      <c r="I399" s="14"/>
      <c r="J399" s="20">
        <f t="shared" si="313"/>
        <v>1908905</v>
      </c>
      <c r="K399" s="42">
        <f t="shared" si="313"/>
        <v>1908905</v>
      </c>
      <c r="L399" s="42">
        <f t="shared" si="313"/>
        <v>0</v>
      </c>
      <c r="M399" s="42">
        <f t="shared" si="313"/>
        <v>0</v>
      </c>
      <c r="N399" s="42">
        <f t="shared" si="313"/>
        <v>0</v>
      </c>
      <c r="O399" s="15"/>
      <c r="P399" s="21">
        <f t="shared" si="314"/>
        <v>1826823</v>
      </c>
    </row>
    <row r="400" spans="1:16" s="22" customFormat="1" ht="47.25">
      <c r="A400" s="40" t="s">
        <v>307</v>
      </c>
      <c r="B400" s="11" t="s">
        <v>273</v>
      </c>
      <c r="C400" s="11" t="s">
        <v>139</v>
      </c>
      <c r="D400" s="13" t="s">
        <v>16</v>
      </c>
      <c r="E400" s="13" t="s">
        <v>97</v>
      </c>
      <c r="F400" s="41" t="s">
        <v>34</v>
      </c>
      <c r="G400" s="41" t="s">
        <v>16</v>
      </c>
      <c r="H400" s="14" t="s">
        <v>23</v>
      </c>
      <c r="I400" s="14"/>
      <c r="J400" s="20">
        <f t="shared" ref="J400" si="315">SUM(J401)</f>
        <v>1908905</v>
      </c>
      <c r="K400" s="20">
        <f t="shared" ref="K400:N400" si="316">SUM(K401)</f>
        <v>1908905</v>
      </c>
      <c r="L400" s="20">
        <f t="shared" si="316"/>
        <v>0</v>
      </c>
      <c r="M400" s="20">
        <f t="shared" si="316"/>
        <v>0</v>
      </c>
      <c r="N400" s="20">
        <f t="shared" si="316"/>
        <v>0</v>
      </c>
      <c r="O400" s="15"/>
      <c r="P400" s="21">
        <f t="shared" ref="P400" si="317">SUM(P401)</f>
        <v>1826823</v>
      </c>
    </row>
    <row r="401" spans="1:16" s="22" customFormat="1" ht="31.5">
      <c r="A401" s="40" t="s">
        <v>308</v>
      </c>
      <c r="B401" s="11" t="s">
        <v>273</v>
      </c>
      <c r="C401" s="11" t="s">
        <v>139</v>
      </c>
      <c r="D401" s="13" t="s">
        <v>16</v>
      </c>
      <c r="E401" s="13" t="s">
        <v>97</v>
      </c>
      <c r="F401" s="41" t="s">
        <v>34</v>
      </c>
      <c r="G401" s="41" t="s">
        <v>16</v>
      </c>
      <c r="H401" s="14" t="s">
        <v>309</v>
      </c>
      <c r="I401" s="14"/>
      <c r="J401" s="20">
        <f t="shared" ref="J401:N401" si="318">SUM(J402:J404)</f>
        <v>1908905</v>
      </c>
      <c r="K401" s="42">
        <f t="shared" si="318"/>
        <v>1908905</v>
      </c>
      <c r="L401" s="42">
        <f t="shared" si="318"/>
        <v>0</v>
      </c>
      <c r="M401" s="42">
        <f t="shared" si="318"/>
        <v>0</v>
      </c>
      <c r="N401" s="42">
        <f t="shared" si="318"/>
        <v>0</v>
      </c>
      <c r="O401" s="15"/>
      <c r="P401" s="21">
        <f t="shared" ref="P401" si="319">SUM(P402:P404)</f>
        <v>1826823</v>
      </c>
    </row>
    <row r="402" spans="1:16" s="22" customFormat="1" ht="94.5">
      <c r="A402" s="40" t="s">
        <v>28</v>
      </c>
      <c r="B402" s="11" t="s">
        <v>273</v>
      </c>
      <c r="C402" s="11" t="s">
        <v>139</v>
      </c>
      <c r="D402" s="13" t="s">
        <v>16</v>
      </c>
      <c r="E402" s="13" t="s">
        <v>97</v>
      </c>
      <c r="F402" s="41" t="s">
        <v>34</v>
      </c>
      <c r="G402" s="41" t="s">
        <v>16</v>
      </c>
      <c r="H402" s="14" t="s">
        <v>309</v>
      </c>
      <c r="I402" s="14" t="s">
        <v>29</v>
      </c>
      <c r="J402" s="20">
        <v>1726389</v>
      </c>
      <c r="K402" s="42">
        <f>J402</f>
        <v>1726389</v>
      </c>
      <c r="L402" s="42"/>
      <c r="M402" s="42"/>
      <c r="N402" s="42"/>
      <c r="O402" s="15"/>
      <c r="P402" s="21">
        <v>1652155</v>
      </c>
    </row>
    <row r="403" spans="1:16" s="22" customFormat="1" ht="31.5">
      <c r="A403" s="40" t="s">
        <v>45</v>
      </c>
      <c r="B403" s="11" t="s">
        <v>273</v>
      </c>
      <c r="C403" s="11" t="s">
        <v>139</v>
      </c>
      <c r="D403" s="13" t="s">
        <v>16</v>
      </c>
      <c r="E403" s="13" t="s">
        <v>97</v>
      </c>
      <c r="F403" s="41" t="s">
        <v>34</v>
      </c>
      <c r="G403" s="41" t="s">
        <v>16</v>
      </c>
      <c r="H403" s="14" t="s">
        <v>309</v>
      </c>
      <c r="I403" s="14" t="s">
        <v>46</v>
      </c>
      <c r="J403" s="20">
        <v>181039</v>
      </c>
      <c r="K403" s="42">
        <f>J403</f>
        <v>181039</v>
      </c>
      <c r="L403" s="42"/>
      <c r="M403" s="42"/>
      <c r="N403" s="42"/>
      <c r="O403" s="15"/>
      <c r="P403" s="21">
        <v>173255</v>
      </c>
    </row>
    <row r="404" spans="1:16" s="22" customFormat="1" ht="15.75">
      <c r="A404" s="40" t="s">
        <v>47</v>
      </c>
      <c r="B404" s="11" t="s">
        <v>273</v>
      </c>
      <c r="C404" s="11" t="s">
        <v>139</v>
      </c>
      <c r="D404" s="13" t="s">
        <v>16</v>
      </c>
      <c r="E404" s="13" t="s">
        <v>97</v>
      </c>
      <c r="F404" s="41" t="s">
        <v>34</v>
      </c>
      <c r="G404" s="41" t="s">
        <v>16</v>
      </c>
      <c r="H404" s="14" t="s">
        <v>309</v>
      </c>
      <c r="I404" s="14" t="s">
        <v>48</v>
      </c>
      <c r="J404" s="20">
        <v>1477</v>
      </c>
      <c r="K404" s="42">
        <f>J404</f>
        <v>1477</v>
      </c>
      <c r="L404" s="42"/>
      <c r="M404" s="42"/>
      <c r="N404" s="42"/>
      <c r="O404" s="15"/>
      <c r="P404" s="21">
        <v>1413</v>
      </c>
    </row>
    <row r="405" spans="1:16" s="19" customFormat="1" ht="47.25">
      <c r="A405" s="40" t="s">
        <v>310</v>
      </c>
      <c r="B405" s="11">
        <v>609</v>
      </c>
      <c r="C405" s="11"/>
      <c r="D405" s="13"/>
      <c r="E405" s="13"/>
      <c r="F405" s="41"/>
      <c r="G405" s="41"/>
      <c r="H405" s="14"/>
      <c r="I405" s="14"/>
      <c r="J405" s="20">
        <f>SUM(J413,J406)</f>
        <v>91513693</v>
      </c>
      <c r="K405" s="42">
        <f>SUM(K413,K406)</f>
        <v>483806</v>
      </c>
      <c r="L405" s="42">
        <f>SUM(L413,L406)</f>
        <v>0</v>
      </c>
      <c r="M405" s="42">
        <f>SUM(M413,M406)</f>
        <v>0</v>
      </c>
      <c r="N405" s="42">
        <f>SUM(N413,N406)</f>
        <v>91029887</v>
      </c>
      <c r="O405" s="18"/>
      <c r="P405" s="21">
        <f>SUM(P413,P406)</f>
        <v>94361338</v>
      </c>
    </row>
    <row r="406" spans="1:16" s="19" customFormat="1" ht="15.75">
      <c r="A406" s="40" t="s">
        <v>15</v>
      </c>
      <c r="B406" s="11" t="s">
        <v>311</v>
      </c>
      <c r="C406" s="11" t="s">
        <v>16</v>
      </c>
      <c r="D406" s="13"/>
      <c r="E406" s="13"/>
      <c r="F406" s="41"/>
      <c r="G406" s="41"/>
      <c r="H406" s="14"/>
      <c r="I406" s="14"/>
      <c r="J406" s="20">
        <f t="shared" ref="J406:N408" si="320">J407</f>
        <v>16000</v>
      </c>
      <c r="K406" s="42">
        <f t="shared" si="320"/>
        <v>16000</v>
      </c>
      <c r="L406" s="42">
        <f t="shared" si="320"/>
        <v>0</v>
      </c>
      <c r="M406" s="42">
        <f t="shared" si="320"/>
        <v>0</v>
      </c>
      <c r="N406" s="42">
        <f t="shared" si="320"/>
        <v>0</v>
      </c>
      <c r="O406" s="18"/>
      <c r="P406" s="21">
        <f t="shared" ref="P406:P408" si="321">P407</f>
        <v>4749</v>
      </c>
    </row>
    <row r="407" spans="1:16" s="19" customFormat="1" ht="15.75">
      <c r="A407" s="40" t="s">
        <v>66</v>
      </c>
      <c r="B407" s="11" t="s">
        <v>311</v>
      </c>
      <c r="C407" s="11" t="s">
        <v>16</v>
      </c>
      <c r="D407" s="13" t="s">
        <v>67</v>
      </c>
      <c r="E407" s="13"/>
      <c r="F407" s="41"/>
      <c r="G407" s="41"/>
      <c r="H407" s="14"/>
      <c r="I407" s="14"/>
      <c r="J407" s="20">
        <f t="shared" si="320"/>
        <v>16000</v>
      </c>
      <c r="K407" s="42">
        <f t="shared" si="320"/>
        <v>16000</v>
      </c>
      <c r="L407" s="42">
        <f t="shared" si="320"/>
        <v>0</v>
      </c>
      <c r="M407" s="42">
        <f t="shared" si="320"/>
        <v>0</v>
      </c>
      <c r="N407" s="42">
        <f t="shared" si="320"/>
        <v>0</v>
      </c>
      <c r="O407" s="18"/>
      <c r="P407" s="21">
        <f t="shared" si="321"/>
        <v>4749</v>
      </c>
    </row>
    <row r="408" spans="1:16" s="19" customFormat="1" ht="63">
      <c r="A408" s="40" t="s">
        <v>68</v>
      </c>
      <c r="B408" s="11" t="s">
        <v>311</v>
      </c>
      <c r="C408" s="11" t="s">
        <v>16</v>
      </c>
      <c r="D408" s="13" t="s">
        <v>67</v>
      </c>
      <c r="E408" s="13" t="s">
        <v>62</v>
      </c>
      <c r="F408" s="41" t="s">
        <v>21</v>
      </c>
      <c r="G408" s="41" t="s">
        <v>22</v>
      </c>
      <c r="H408" s="14" t="s">
        <v>23</v>
      </c>
      <c r="I408" s="14"/>
      <c r="J408" s="20">
        <f t="shared" si="320"/>
        <v>16000</v>
      </c>
      <c r="K408" s="42">
        <f t="shared" si="320"/>
        <v>16000</v>
      </c>
      <c r="L408" s="42">
        <f t="shared" si="320"/>
        <v>0</v>
      </c>
      <c r="M408" s="42">
        <f t="shared" si="320"/>
        <v>0</v>
      </c>
      <c r="N408" s="42">
        <f t="shared" si="320"/>
        <v>0</v>
      </c>
      <c r="O408" s="18"/>
      <c r="P408" s="21">
        <f t="shared" si="321"/>
        <v>4749</v>
      </c>
    </row>
    <row r="409" spans="1:16" s="19" customFormat="1" ht="47.25">
      <c r="A409" s="40" t="s">
        <v>312</v>
      </c>
      <c r="B409" s="11">
        <v>609</v>
      </c>
      <c r="C409" s="11" t="s">
        <v>16</v>
      </c>
      <c r="D409" s="13" t="s">
        <v>67</v>
      </c>
      <c r="E409" s="13" t="s">
        <v>62</v>
      </c>
      <c r="F409" s="41" t="s">
        <v>113</v>
      </c>
      <c r="G409" s="41" t="s">
        <v>22</v>
      </c>
      <c r="H409" s="14" t="s">
        <v>23</v>
      </c>
      <c r="I409" s="14"/>
      <c r="J409" s="20">
        <f>SUM(J410)</f>
        <v>16000</v>
      </c>
      <c r="K409" s="20">
        <f t="shared" ref="K409:N409" si="322">SUM(K410)</f>
        <v>16000</v>
      </c>
      <c r="L409" s="20">
        <f t="shared" si="322"/>
        <v>0</v>
      </c>
      <c r="M409" s="20">
        <f t="shared" si="322"/>
        <v>0</v>
      </c>
      <c r="N409" s="20">
        <f t="shared" si="322"/>
        <v>0</v>
      </c>
      <c r="O409" s="18"/>
      <c r="P409" s="20">
        <f>SUM(P410)</f>
        <v>4749</v>
      </c>
    </row>
    <row r="410" spans="1:16" s="19" customFormat="1" ht="31.5">
      <c r="A410" s="40" t="s">
        <v>313</v>
      </c>
      <c r="B410" s="11">
        <v>609</v>
      </c>
      <c r="C410" s="11" t="s">
        <v>16</v>
      </c>
      <c r="D410" s="13" t="s">
        <v>67</v>
      </c>
      <c r="E410" s="13" t="s">
        <v>62</v>
      </c>
      <c r="F410" s="41" t="s">
        <v>113</v>
      </c>
      <c r="G410" s="41" t="s">
        <v>16</v>
      </c>
      <c r="H410" s="14" t="s">
        <v>23</v>
      </c>
      <c r="I410" s="14"/>
      <c r="J410" s="20">
        <f t="shared" ref="J410:N411" si="323">J411</f>
        <v>16000</v>
      </c>
      <c r="K410" s="42">
        <f t="shared" si="323"/>
        <v>16000</v>
      </c>
      <c r="L410" s="42">
        <f t="shared" si="323"/>
        <v>0</v>
      </c>
      <c r="M410" s="42">
        <f t="shared" si="323"/>
        <v>0</v>
      </c>
      <c r="N410" s="42">
        <f t="shared" si="323"/>
        <v>0</v>
      </c>
      <c r="O410" s="18"/>
      <c r="P410" s="21">
        <f t="shared" ref="P410:P411" si="324">P411</f>
        <v>4749</v>
      </c>
    </row>
    <row r="411" spans="1:16" s="19" customFormat="1" ht="31.5">
      <c r="A411" s="40" t="s">
        <v>314</v>
      </c>
      <c r="B411" s="11">
        <v>609</v>
      </c>
      <c r="C411" s="11" t="s">
        <v>16</v>
      </c>
      <c r="D411" s="13" t="s">
        <v>67</v>
      </c>
      <c r="E411" s="13" t="s">
        <v>62</v>
      </c>
      <c r="F411" s="41" t="s">
        <v>113</v>
      </c>
      <c r="G411" s="41" t="s">
        <v>16</v>
      </c>
      <c r="H411" s="14" t="s">
        <v>315</v>
      </c>
      <c r="I411" s="14"/>
      <c r="J411" s="20">
        <f t="shared" si="323"/>
        <v>16000</v>
      </c>
      <c r="K411" s="42">
        <f t="shared" si="323"/>
        <v>16000</v>
      </c>
      <c r="L411" s="42">
        <f t="shared" si="323"/>
        <v>0</v>
      </c>
      <c r="M411" s="42">
        <f t="shared" si="323"/>
        <v>0</v>
      </c>
      <c r="N411" s="42">
        <f t="shared" si="323"/>
        <v>0</v>
      </c>
      <c r="O411" s="18"/>
      <c r="P411" s="21">
        <f t="shared" si="324"/>
        <v>4749</v>
      </c>
    </row>
    <row r="412" spans="1:16" s="19" customFormat="1" ht="31.5">
      <c r="A412" s="40" t="s">
        <v>45</v>
      </c>
      <c r="B412" s="11">
        <v>609</v>
      </c>
      <c r="C412" s="11" t="s">
        <v>16</v>
      </c>
      <c r="D412" s="13" t="s">
        <v>67</v>
      </c>
      <c r="E412" s="13" t="s">
        <v>62</v>
      </c>
      <c r="F412" s="41" t="s">
        <v>113</v>
      </c>
      <c r="G412" s="41" t="s">
        <v>16</v>
      </c>
      <c r="H412" s="14" t="s">
        <v>315</v>
      </c>
      <c r="I412" s="14" t="s">
        <v>46</v>
      </c>
      <c r="J412" s="20">
        <v>16000</v>
      </c>
      <c r="K412" s="42">
        <f>J412</f>
        <v>16000</v>
      </c>
      <c r="L412" s="42"/>
      <c r="M412" s="42"/>
      <c r="N412" s="42"/>
      <c r="O412" s="18"/>
      <c r="P412" s="21">
        <v>4749</v>
      </c>
    </row>
    <row r="413" spans="1:16" s="19" customFormat="1" ht="15.75">
      <c r="A413" s="40" t="s">
        <v>159</v>
      </c>
      <c r="B413" s="11">
        <v>609</v>
      </c>
      <c r="C413" s="11" t="s">
        <v>80</v>
      </c>
      <c r="D413" s="13"/>
      <c r="E413" s="13"/>
      <c r="F413" s="41"/>
      <c r="G413" s="41"/>
      <c r="H413" s="14"/>
      <c r="I413" s="14"/>
      <c r="J413" s="21">
        <f>SUM(J414,J443,J453)</f>
        <v>91497693</v>
      </c>
      <c r="K413" s="42">
        <f>SUM(K414,K443,K453)</f>
        <v>467806</v>
      </c>
      <c r="L413" s="42">
        <f>SUM(L414,L443,L453)</f>
        <v>0</v>
      </c>
      <c r="M413" s="42">
        <f>SUM(M414,M443,M453)</f>
        <v>0</v>
      </c>
      <c r="N413" s="42">
        <f>SUM(N414,N443,N453)</f>
        <v>91029887</v>
      </c>
      <c r="O413" s="18"/>
      <c r="P413" s="21">
        <f>SUM(P414,P443,P453)</f>
        <v>94356589</v>
      </c>
    </row>
    <row r="414" spans="1:16" s="19" customFormat="1" ht="15.75">
      <c r="A414" s="40" t="s">
        <v>316</v>
      </c>
      <c r="B414" s="11">
        <v>609</v>
      </c>
      <c r="C414" s="11" t="s">
        <v>80</v>
      </c>
      <c r="D414" s="13" t="s">
        <v>18</v>
      </c>
      <c r="E414" s="13"/>
      <c r="F414" s="41"/>
      <c r="G414" s="41"/>
      <c r="H414" s="14"/>
      <c r="I414" s="14"/>
      <c r="J414" s="21">
        <f t="shared" ref="J414:N414" si="325">J415</f>
        <v>73235930</v>
      </c>
      <c r="K414" s="42">
        <f t="shared" si="325"/>
        <v>0</v>
      </c>
      <c r="L414" s="42">
        <f t="shared" si="325"/>
        <v>0</v>
      </c>
      <c r="M414" s="42">
        <f t="shared" si="325"/>
        <v>0</v>
      </c>
      <c r="N414" s="42">
        <f t="shared" si="325"/>
        <v>73235930</v>
      </c>
      <c r="O414" s="18"/>
      <c r="P414" s="21">
        <f t="shared" ref="P414" si="326">P415</f>
        <v>75474411</v>
      </c>
    </row>
    <row r="415" spans="1:16" s="19" customFormat="1" ht="63">
      <c r="A415" s="40" t="s">
        <v>161</v>
      </c>
      <c r="B415" s="11">
        <v>609</v>
      </c>
      <c r="C415" s="11" t="s">
        <v>80</v>
      </c>
      <c r="D415" s="13" t="s">
        <v>18</v>
      </c>
      <c r="E415" s="13" t="s">
        <v>38</v>
      </c>
      <c r="F415" s="41" t="s">
        <v>21</v>
      </c>
      <c r="G415" s="41" t="s">
        <v>22</v>
      </c>
      <c r="H415" s="14" t="s">
        <v>23</v>
      </c>
      <c r="I415" s="14"/>
      <c r="J415" s="21">
        <f t="shared" ref="J415:N416" si="327">SUM(J416)</f>
        <v>73235930</v>
      </c>
      <c r="K415" s="42">
        <f t="shared" si="327"/>
        <v>0</v>
      </c>
      <c r="L415" s="42">
        <f t="shared" si="327"/>
        <v>0</v>
      </c>
      <c r="M415" s="42">
        <f t="shared" si="327"/>
        <v>0</v>
      </c>
      <c r="N415" s="42">
        <f t="shared" si="327"/>
        <v>73235930</v>
      </c>
      <c r="O415" s="30"/>
      <c r="P415" s="21">
        <f t="shared" ref="P415:P416" si="328">SUM(P416)</f>
        <v>75474411</v>
      </c>
    </row>
    <row r="416" spans="1:16" s="19" customFormat="1" ht="47.25">
      <c r="A416" s="40" t="s">
        <v>317</v>
      </c>
      <c r="B416" s="11">
        <v>609</v>
      </c>
      <c r="C416" s="11" t="s">
        <v>80</v>
      </c>
      <c r="D416" s="13" t="s">
        <v>18</v>
      </c>
      <c r="E416" s="13" t="s">
        <v>38</v>
      </c>
      <c r="F416" s="41" t="s">
        <v>25</v>
      </c>
      <c r="G416" s="41" t="s">
        <v>22</v>
      </c>
      <c r="H416" s="14" t="s">
        <v>23</v>
      </c>
      <c r="I416" s="14"/>
      <c r="J416" s="21">
        <f t="shared" si="327"/>
        <v>73235930</v>
      </c>
      <c r="K416" s="42">
        <f t="shared" si="327"/>
        <v>0</v>
      </c>
      <c r="L416" s="42">
        <f t="shared" si="327"/>
        <v>0</v>
      </c>
      <c r="M416" s="42">
        <f t="shared" si="327"/>
        <v>0</v>
      </c>
      <c r="N416" s="42">
        <f t="shared" si="327"/>
        <v>73235930</v>
      </c>
      <c r="O416" s="30"/>
      <c r="P416" s="21">
        <f t="shared" si="328"/>
        <v>75474411</v>
      </c>
    </row>
    <row r="417" spans="1:16" s="19" customFormat="1" ht="31.5">
      <c r="A417" s="40" t="s">
        <v>318</v>
      </c>
      <c r="B417" s="11">
        <v>609</v>
      </c>
      <c r="C417" s="11" t="s">
        <v>80</v>
      </c>
      <c r="D417" s="13" t="s">
        <v>18</v>
      </c>
      <c r="E417" s="13" t="s">
        <v>38</v>
      </c>
      <c r="F417" s="41" t="s">
        <v>25</v>
      </c>
      <c r="G417" s="41" t="s">
        <v>16</v>
      </c>
      <c r="H417" s="14" t="s">
        <v>23</v>
      </c>
      <c r="I417" s="14"/>
      <c r="J417" s="21">
        <f>SUM(J418,J420,J432,J423,J434,J425,J440,J430,J436,J438,J427)</f>
        <v>73235930</v>
      </c>
      <c r="K417" s="21">
        <f>SUM(K418,K420,K432,K423,K434,K425,K440,K430,K436,K438,K427)</f>
        <v>0</v>
      </c>
      <c r="L417" s="21">
        <f>SUM(L418,L420,L432,L423,L434,L425,L440,L430,L436,L438,L427)</f>
        <v>0</v>
      </c>
      <c r="M417" s="21">
        <f>SUM(M418,M420,M432,M423,M434,M425,M440,M430,M436,M438,M427)</f>
        <v>0</v>
      </c>
      <c r="N417" s="21">
        <f>SUM(N418,N420,N432,N423,N434,N425,N440,N430,N436,N438,N427)</f>
        <v>73235930</v>
      </c>
      <c r="O417" s="30"/>
      <c r="P417" s="21">
        <f>SUM(P418,P420,P432,P423,P434,P425,P440,P430,P436,P438,P427)</f>
        <v>75474411</v>
      </c>
    </row>
    <row r="418" spans="1:16" s="19" customFormat="1" ht="47.25">
      <c r="A418" s="40" t="s">
        <v>319</v>
      </c>
      <c r="B418" s="11">
        <v>609</v>
      </c>
      <c r="C418" s="11" t="s">
        <v>80</v>
      </c>
      <c r="D418" s="13" t="s">
        <v>18</v>
      </c>
      <c r="E418" s="13" t="s">
        <v>38</v>
      </c>
      <c r="F418" s="41" t="s">
        <v>25</v>
      </c>
      <c r="G418" s="41" t="s">
        <v>16</v>
      </c>
      <c r="H418" s="14" t="s">
        <v>320</v>
      </c>
      <c r="I418" s="14"/>
      <c r="J418" s="20">
        <f>SUM(J419:J419)</f>
        <v>47120</v>
      </c>
      <c r="K418" s="42">
        <f>SUM(K419:K419)</f>
        <v>0</v>
      </c>
      <c r="L418" s="42">
        <f>SUM(L419:L419)</f>
        <v>0</v>
      </c>
      <c r="M418" s="42">
        <f>SUM(M419:M419)</f>
        <v>0</v>
      </c>
      <c r="N418" s="42">
        <f>SUM(N419:N419)</f>
        <v>47120</v>
      </c>
      <c r="O418" s="18"/>
      <c r="P418" s="21">
        <f>SUM(P419:P419)</f>
        <v>49010</v>
      </c>
    </row>
    <row r="419" spans="1:16" s="19" customFormat="1" ht="31.5">
      <c r="A419" s="40" t="s">
        <v>45</v>
      </c>
      <c r="B419" s="11">
        <v>609</v>
      </c>
      <c r="C419" s="11" t="s">
        <v>80</v>
      </c>
      <c r="D419" s="13" t="s">
        <v>18</v>
      </c>
      <c r="E419" s="13" t="s">
        <v>38</v>
      </c>
      <c r="F419" s="41" t="s">
        <v>25</v>
      </c>
      <c r="G419" s="41" t="s">
        <v>16</v>
      </c>
      <c r="H419" s="14" t="s">
        <v>320</v>
      </c>
      <c r="I419" s="14" t="s">
        <v>46</v>
      </c>
      <c r="J419" s="20">
        <v>47120</v>
      </c>
      <c r="K419" s="42"/>
      <c r="L419" s="42"/>
      <c r="M419" s="42"/>
      <c r="N419" s="42">
        <f>J419</f>
        <v>47120</v>
      </c>
      <c r="O419" s="18"/>
      <c r="P419" s="21">
        <v>49010</v>
      </c>
    </row>
    <row r="420" spans="1:16" s="19" customFormat="1" ht="30" customHeight="1">
      <c r="A420" s="40" t="s">
        <v>321</v>
      </c>
      <c r="B420" s="11">
        <v>609</v>
      </c>
      <c r="C420" s="11" t="s">
        <v>80</v>
      </c>
      <c r="D420" s="13" t="s">
        <v>18</v>
      </c>
      <c r="E420" s="13" t="s">
        <v>38</v>
      </c>
      <c r="F420" s="41" t="s">
        <v>25</v>
      </c>
      <c r="G420" s="41" t="s">
        <v>16</v>
      </c>
      <c r="H420" s="14" t="s">
        <v>322</v>
      </c>
      <c r="I420" s="14"/>
      <c r="J420" s="20">
        <f t="shared" ref="J420:N420" si="329">SUM(J421:J422)</f>
        <v>29629935</v>
      </c>
      <c r="K420" s="42">
        <f t="shared" si="329"/>
        <v>0</v>
      </c>
      <c r="L420" s="42">
        <f t="shared" si="329"/>
        <v>0</v>
      </c>
      <c r="M420" s="42">
        <f t="shared" si="329"/>
        <v>0</v>
      </c>
      <c r="N420" s="42">
        <f t="shared" si="329"/>
        <v>29629935</v>
      </c>
      <c r="O420" s="18"/>
      <c r="P420" s="21">
        <f t="shared" ref="P420" si="330">SUM(P421:P422)</f>
        <v>29629935</v>
      </c>
    </row>
    <row r="421" spans="1:16" s="19" customFormat="1" ht="31.5">
      <c r="A421" s="40" t="s">
        <v>45</v>
      </c>
      <c r="B421" s="11">
        <v>609</v>
      </c>
      <c r="C421" s="11" t="s">
        <v>80</v>
      </c>
      <c r="D421" s="13" t="s">
        <v>18</v>
      </c>
      <c r="E421" s="13" t="s">
        <v>38</v>
      </c>
      <c r="F421" s="41" t="s">
        <v>25</v>
      </c>
      <c r="G421" s="41" t="s">
        <v>16</v>
      </c>
      <c r="H421" s="14" t="s">
        <v>322</v>
      </c>
      <c r="I421" s="14" t="s">
        <v>46</v>
      </c>
      <c r="J421" s="20">
        <v>137000</v>
      </c>
      <c r="K421" s="42"/>
      <c r="L421" s="42"/>
      <c r="M421" s="42"/>
      <c r="N421" s="42">
        <f>J421</f>
        <v>137000</v>
      </c>
      <c r="O421" s="18"/>
      <c r="P421" s="21">
        <v>137000</v>
      </c>
    </row>
    <row r="422" spans="1:16" s="19" customFormat="1" ht="31.5">
      <c r="A422" s="40" t="s">
        <v>162</v>
      </c>
      <c r="B422" s="11">
        <v>609</v>
      </c>
      <c r="C422" s="11" t="s">
        <v>80</v>
      </c>
      <c r="D422" s="13" t="s">
        <v>18</v>
      </c>
      <c r="E422" s="13" t="s">
        <v>38</v>
      </c>
      <c r="F422" s="41" t="s">
        <v>25</v>
      </c>
      <c r="G422" s="41" t="s">
        <v>16</v>
      </c>
      <c r="H422" s="14" t="s">
        <v>322</v>
      </c>
      <c r="I422" s="14" t="s">
        <v>163</v>
      </c>
      <c r="J422" s="20">
        <v>29492935</v>
      </c>
      <c r="K422" s="42"/>
      <c r="L422" s="42"/>
      <c r="M422" s="42"/>
      <c r="N422" s="42">
        <f>J422</f>
        <v>29492935</v>
      </c>
      <c r="O422" s="18">
        <v>321</v>
      </c>
      <c r="P422" s="21">
        <v>29492935</v>
      </c>
    </row>
    <row r="423" spans="1:16" s="19" customFormat="1" ht="47.25">
      <c r="A423" s="40" t="s">
        <v>323</v>
      </c>
      <c r="B423" s="11">
        <v>609</v>
      </c>
      <c r="C423" s="11" t="s">
        <v>80</v>
      </c>
      <c r="D423" s="13" t="s">
        <v>18</v>
      </c>
      <c r="E423" s="13" t="s">
        <v>38</v>
      </c>
      <c r="F423" s="41" t="s">
        <v>25</v>
      </c>
      <c r="G423" s="41" t="s">
        <v>16</v>
      </c>
      <c r="H423" s="14" t="s">
        <v>324</v>
      </c>
      <c r="I423" s="14"/>
      <c r="J423" s="20">
        <f t="shared" ref="J423:N423" si="331">SUM(J424:J424)</f>
        <v>1149560</v>
      </c>
      <c r="K423" s="42">
        <f t="shared" si="331"/>
        <v>0</v>
      </c>
      <c r="L423" s="42">
        <f t="shared" si="331"/>
        <v>0</v>
      </c>
      <c r="M423" s="42">
        <f t="shared" si="331"/>
        <v>0</v>
      </c>
      <c r="N423" s="42">
        <f t="shared" si="331"/>
        <v>1149560</v>
      </c>
      <c r="O423" s="18"/>
      <c r="P423" s="21">
        <f t="shared" ref="P423" si="332">SUM(P424:P424)</f>
        <v>1149560</v>
      </c>
    </row>
    <row r="424" spans="1:16" s="19" customFormat="1" ht="31.5">
      <c r="A424" s="40" t="s">
        <v>162</v>
      </c>
      <c r="B424" s="11">
        <v>609</v>
      </c>
      <c r="C424" s="11" t="s">
        <v>80</v>
      </c>
      <c r="D424" s="13" t="s">
        <v>18</v>
      </c>
      <c r="E424" s="13" t="s">
        <v>38</v>
      </c>
      <c r="F424" s="41" t="s">
        <v>25</v>
      </c>
      <c r="G424" s="41" t="s">
        <v>16</v>
      </c>
      <c r="H424" s="14" t="s">
        <v>324</v>
      </c>
      <c r="I424" s="14" t="s">
        <v>163</v>
      </c>
      <c r="J424" s="20">
        <v>1149560</v>
      </c>
      <c r="K424" s="42"/>
      <c r="L424" s="42"/>
      <c r="M424" s="42"/>
      <c r="N424" s="42">
        <f>J424</f>
        <v>1149560</v>
      </c>
      <c r="O424" s="18">
        <v>321</v>
      </c>
      <c r="P424" s="21">
        <v>1149560</v>
      </c>
    </row>
    <row r="425" spans="1:16" s="19" customFormat="1" ht="31.5">
      <c r="A425" s="40" t="s">
        <v>325</v>
      </c>
      <c r="B425" s="11">
        <v>609</v>
      </c>
      <c r="C425" s="11" t="s">
        <v>80</v>
      </c>
      <c r="D425" s="13" t="s">
        <v>18</v>
      </c>
      <c r="E425" s="13" t="s">
        <v>38</v>
      </c>
      <c r="F425" s="41" t="s">
        <v>25</v>
      </c>
      <c r="G425" s="41" t="s">
        <v>16</v>
      </c>
      <c r="H425" s="14" t="s">
        <v>326</v>
      </c>
      <c r="I425" s="14"/>
      <c r="J425" s="20">
        <f>SUM(J426:J426)</f>
        <v>271</v>
      </c>
      <c r="K425" s="42">
        <f>SUM(K426:K426)</f>
        <v>0</v>
      </c>
      <c r="L425" s="42">
        <f>SUM(L426:L426)</f>
        <v>0</v>
      </c>
      <c r="M425" s="42">
        <f>SUM(M426:M426)</f>
        <v>0</v>
      </c>
      <c r="N425" s="42">
        <f>SUM(N426:N426)</f>
        <v>271</v>
      </c>
      <c r="O425" s="18"/>
      <c r="P425" s="21">
        <f>SUM(P426:P426)</f>
        <v>282</v>
      </c>
    </row>
    <row r="426" spans="1:16" s="19" customFormat="1" ht="31.5">
      <c r="A426" s="40" t="s">
        <v>45</v>
      </c>
      <c r="B426" s="11">
        <v>609</v>
      </c>
      <c r="C426" s="11" t="s">
        <v>80</v>
      </c>
      <c r="D426" s="13" t="s">
        <v>18</v>
      </c>
      <c r="E426" s="13" t="s">
        <v>38</v>
      </c>
      <c r="F426" s="41" t="s">
        <v>25</v>
      </c>
      <c r="G426" s="41" t="s">
        <v>16</v>
      </c>
      <c r="H426" s="14" t="s">
        <v>326</v>
      </c>
      <c r="I426" s="14" t="s">
        <v>46</v>
      </c>
      <c r="J426" s="20">
        <v>271</v>
      </c>
      <c r="K426" s="42"/>
      <c r="L426" s="42"/>
      <c r="M426" s="42"/>
      <c r="N426" s="42">
        <f>J426</f>
        <v>271</v>
      </c>
      <c r="O426" s="18"/>
      <c r="P426" s="21">
        <v>282</v>
      </c>
    </row>
    <row r="427" spans="1:16" s="19" customFormat="1" ht="47.25">
      <c r="A427" s="49" t="s">
        <v>327</v>
      </c>
      <c r="B427" s="11" t="s">
        <v>311</v>
      </c>
      <c r="C427" s="11" t="s">
        <v>80</v>
      </c>
      <c r="D427" s="13" t="s">
        <v>18</v>
      </c>
      <c r="E427" s="13" t="s">
        <v>38</v>
      </c>
      <c r="F427" s="41" t="s">
        <v>25</v>
      </c>
      <c r="G427" s="41" t="s">
        <v>16</v>
      </c>
      <c r="H427" s="14" t="s">
        <v>328</v>
      </c>
      <c r="I427" s="14"/>
      <c r="J427" s="20">
        <f t="shared" ref="J427:N427" si="333">SUM(J428:J429)</f>
        <v>1255400</v>
      </c>
      <c r="K427" s="20">
        <f t="shared" si="333"/>
        <v>0</v>
      </c>
      <c r="L427" s="20">
        <f t="shared" si="333"/>
        <v>0</v>
      </c>
      <c r="M427" s="20">
        <f t="shared" si="333"/>
        <v>0</v>
      </c>
      <c r="N427" s="20">
        <f t="shared" si="333"/>
        <v>1255400</v>
      </c>
      <c r="O427" s="18"/>
      <c r="P427" s="21">
        <f t="shared" ref="P427" si="334">SUM(P428:P429)</f>
        <v>1213090</v>
      </c>
    </row>
    <row r="428" spans="1:16" s="19" customFormat="1" ht="31.5">
      <c r="A428" s="40" t="s">
        <v>45</v>
      </c>
      <c r="B428" s="11" t="s">
        <v>311</v>
      </c>
      <c r="C428" s="11" t="s">
        <v>80</v>
      </c>
      <c r="D428" s="13" t="s">
        <v>18</v>
      </c>
      <c r="E428" s="13" t="s">
        <v>38</v>
      </c>
      <c r="F428" s="41" t="s">
        <v>25</v>
      </c>
      <c r="G428" s="41" t="s">
        <v>16</v>
      </c>
      <c r="H428" s="14" t="s">
        <v>328</v>
      </c>
      <c r="I428" s="14" t="s">
        <v>46</v>
      </c>
      <c r="J428" s="20">
        <v>12430</v>
      </c>
      <c r="K428" s="42"/>
      <c r="L428" s="42"/>
      <c r="M428" s="42"/>
      <c r="N428" s="42">
        <f>J428</f>
        <v>12430</v>
      </c>
      <c r="O428" s="18"/>
      <c r="P428" s="21">
        <v>12011</v>
      </c>
    </row>
    <row r="429" spans="1:16" s="19" customFormat="1" ht="31.5">
      <c r="A429" s="40" t="s">
        <v>162</v>
      </c>
      <c r="B429" s="11" t="s">
        <v>311</v>
      </c>
      <c r="C429" s="11" t="s">
        <v>80</v>
      </c>
      <c r="D429" s="13" t="s">
        <v>18</v>
      </c>
      <c r="E429" s="13" t="s">
        <v>38</v>
      </c>
      <c r="F429" s="41" t="s">
        <v>25</v>
      </c>
      <c r="G429" s="41" t="s">
        <v>16</v>
      </c>
      <c r="H429" s="14" t="s">
        <v>328</v>
      </c>
      <c r="I429" s="14" t="s">
        <v>163</v>
      </c>
      <c r="J429" s="20">
        <v>1242970</v>
      </c>
      <c r="K429" s="42"/>
      <c r="L429" s="42"/>
      <c r="M429" s="42"/>
      <c r="N429" s="42">
        <f>J429</f>
        <v>1242970</v>
      </c>
      <c r="O429" s="18">
        <v>321</v>
      </c>
      <c r="P429" s="21">
        <v>1201079</v>
      </c>
    </row>
    <row r="430" spans="1:16" s="19" customFormat="1" ht="31.5">
      <c r="A430" s="40" t="s">
        <v>329</v>
      </c>
      <c r="B430" s="11">
        <v>609</v>
      </c>
      <c r="C430" s="11" t="s">
        <v>80</v>
      </c>
      <c r="D430" s="13" t="s">
        <v>18</v>
      </c>
      <c r="E430" s="13" t="s">
        <v>38</v>
      </c>
      <c r="F430" s="41" t="s">
        <v>25</v>
      </c>
      <c r="G430" s="41" t="s">
        <v>16</v>
      </c>
      <c r="H430" s="14" t="s">
        <v>330</v>
      </c>
      <c r="I430" s="14"/>
      <c r="J430" s="20">
        <f>SUM(J431:J431)</f>
        <v>797000</v>
      </c>
      <c r="K430" s="42">
        <f>SUM(K431:K431)</f>
        <v>0</v>
      </c>
      <c r="L430" s="42">
        <f>SUM(L431:L431)</f>
        <v>0</v>
      </c>
      <c r="M430" s="42">
        <f>SUM(M431:M431)</f>
        <v>0</v>
      </c>
      <c r="N430" s="42">
        <f>SUM(N431:N431)</f>
        <v>797000</v>
      </c>
      <c r="O430" s="19" t="s">
        <v>331</v>
      </c>
      <c r="P430" s="21">
        <f>SUM(P431:P431)</f>
        <v>797000</v>
      </c>
    </row>
    <row r="431" spans="1:16" s="19" customFormat="1" ht="31.5">
      <c r="A431" s="40" t="s">
        <v>45</v>
      </c>
      <c r="B431" s="11">
        <v>609</v>
      </c>
      <c r="C431" s="11" t="s">
        <v>80</v>
      </c>
      <c r="D431" s="13" t="s">
        <v>18</v>
      </c>
      <c r="E431" s="13" t="s">
        <v>38</v>
      </c>
      <c r="F431" s="41" t="s">
        <v>25</v>
      </c>
      <c r="G431" s="41" t="s">
        <v>16</v>
      </c>
      <c r="H431" s="14" t="s">
        <v>330</v>
      </c>
      <c r="I431" s="14" t="s">
        <v>46</v>
      </c>
      <c r="J431" s="20">
        <v>797000</v>
      </c>
      <c r="K431" s="42"/>
      <c r="L431" s="42"/>
      <c r="M431" s="42"/>
      <c r="N431" s="42">
        <f>J431</f>
        <v>797000</v>
      </c>
      <c r="O431" s="18"/>
      <c r="P431" s="21">
        <v>797000</v>
      </c>
    </row>
    <row r="432" spans="1:16" s="19" customFormat="1" ht="31.5">
      <c r="A432" s="40" t="s">
        <v>332</v>
      </c>
      <c r="B432" s="11">
        <v>609</v>
      </c>
      <c r="C432" s="11" t="s">
        <v>80</v>
      </c>
      <c r="D432" s="13" t="s">
        <v>18</v>
      </c>
      <c r="E432" s="13" t="s">
        <v>38</v>
      </c>
      <c r="F432" s="41" t="s">
        <v>25</v>
      </c>
      <c r="G432" s="41" t="s">
        <v>16</v>
      </c>
      <c r="H432" s="14" t="s">
        <v>333</v>
      </c>
      <c r="I432" s="14"/>
      <c r="J432" s="20">
        <f>SUM(J433:J433)</f>
        <v>521450</v>
      </c>
      <c r="K432" s="42">
        <f>SUM(K433:K433)</f>
        <v>0</v>
      </c>
      <c r="L432" s="42">
        <f>SUM(L433:L433)</f>
        <v>0</v>
      </c>
      <c r="M432" s="42">
        <f>SUM(M433:M433)</f>
        <v>0</v>
      </c>
      <c r="N432" s="42">
        <f>SUM(N433:N433)</f>
        <v>521450</v>
      </c>
      <c r="O432" s="19" t="s">
        <v>331</v>
      </c>
      <c r="P432" s="21">
        <f>SUM(P433:P433)</f>
        <v>521450</v>
      </c>
    </row>
    <row r="433" spans="1:16" s="19" customFormat="1" ht="31.5">
      <c r="A433" s="40" t="s">
        <v>45</v>
      </c>
      <c r="B433" s="11">
        <v>609</v>
      </c>
      <c r="C433" s="11" t="s">
        <v>80</v>
      </c>
      <c r="D433" s="13" t="s">
        <v>18</v>
      </c>
      <c r="E433" s="13" t="s">
        <v>38</v>
      </c>
      <c r="F433" s="41" t="s">
        <v>25</v>
      </c>
      <c r="G433" s="41" t="s">
        <v>16</v>
      </c>
      <c r="H433" s="14" t="s">
        <v>333</v>
      </c>
      <c r="I433" s="14" t="s">
        <v>46</v>
      </c>
      <c r="J433" s="20">
        <v>521450</v>
      </c>
      <c r="K433" s="42"/>
      <c r="L433" s="42"/>
      <c r="M433" s="42"/>
      <c r="N433" s="42">
        <f>J433</f>
        <v>521450</v>
      </c>
      <c r="O433" s="18"/>
      <c r="P433" s="21">
        <v>521450</v>
      </c>
    </row>
    <row r="434" spans="1:16" s="19" customFormat="1" ht="47.25">
      <c r="A434" s="40" t="s">
        <v>334</v>
      </c>
      <c r="B434" s="11">
        <v>609</v>
      </c>
      <c r="C434" s="11" t="s">
        <v>80</v>
      </c>
      <c r="D434" s="13" t="s">
        <v>18</v>
      </c>
      <c r="E434" s="13" t="s">
        <v>38</v>
      </c>
      <c r="F434" s="41" t="s">
        <v>25</v>
      </c>
      <c r="G434" s="41" t="s">
        <v>16</v>
      </c>
      <c r="H434" s="14" t="s">
        <v>335</v>
      </c>
      <c r="I434" s="14"/>
      <c r="J434" s="20">
        <f>SUM(J435:J435)</f>
        <v>25180</v>
      </c>
      <c r="K434" s="42">
        <f>SUM(K435:K435)</f>
        <v>0</v>
      </c>
      <c r="L434" s="42">
        <f>SUM(L435:L435)</f>
        <v>0</v>
      </c>
      <c r="M434" s="42">
        <f>SUM(M435:M435)</f>
        <v>0</v>
      </c>
      <c r="N434" s="42">
        <f>SUM(N435:N435)</f>
        <v>25180</v>
      </c>
      <c r="O434" s="19" t="s">
        <v>331</v>
      </c>
      <c r="P434" s="21">
        <f>SUM(P435:P435)</f>
        <v>25180</v>
      </c>
    </row>
    <row r="435" spans="1:16" s="19" customFormat="1" ht="31.5">
      <c r="A435" s="40" t="s">
        <v>45</v>
      </c>
      <c r="B435" s="11">
        <v>609</v>
      </c>
      <c r="C435" s="11" t="s">
        <v>80</v>
      </c>
      <c r="D435" s="13" t="s">
        <v>18</v>
      </c>
      <c r="E435" s="13" t="s">
        <v>38</v>
      </c>
      <c r="F435" s="41" t="s">
        <v>25</v>
      </c>
      <c r="G435" s="41" t="s">
        <v>16</v>
      </c>
      <c r="H435" s="14" t="s">
        <v>335</v>
      </c>
      <c r="I435" s="14" t="s">
        <v>46</v>
      </c>
      <c r="J435" s="20">
        <v>25180</v>
      </c>
      <c r="K435" s="42"/>
      <c r="L435" s="42"/>
      <c r="M435" s="42"/>
      <c r="N435" s="42">
        <f>J435</f>
        <v>25180</v>
      </c>
      <c r="O435" s="18"/>
      <c r="P435" s="21">
        <v>25180</v>
      </c>
    </row>
    <row r="436" spans="1:16" s="19" customFormat="1" ht="63">
      <c r="A436" s="40" t="s">
        <v>336</v>
      </c>
      <c r="B436" s="11">
        <v>609</v>
      </c>
      <c r="C436" s="11" t="s">
        <v>80</v>
      </c>
      <c r="D436" s="13" t="s">
        <v>18</v>
      </c>
      <c r="E436" s="13" t="s">
        <v>38</v>
      </c>
      <c r="F436" s="41" t="s">
        <v>25</v>
      </c>
      <c r="G436" s="41" t="s">
        <v>16</v>
      </c>
      <c r="H436" s="14" t="s">
        <v>337</v>
      </c>
      <c r="I436" s="14"/>
      <c r="J436" s="20">
        <f>SUM(J437)</f>
        <v>140</v>
      </c>
      <c r="K436" s="20">
        <f t="shared" ref="K436:P436" si="335">SUM(K437)</f>
        <v>0</v>
      </c>
      <c r="L436" s="20">
        <f t="shared" si="335"/>
        <v>0</v>
      </c>
      <c r="M436" s="20">
        <f t="shared" si="335"/>
        <v>0</v>
      </c>
      <c r="N436" s="20">
        <f t="shared" si="335"/>
        <v>140</v>
      </c>
      <c r="O436" s="20">
        <f t="shared" si="335"/>
        <v>0</v>
      </c>
      <c r="P436" s="20">
        <f t="shared" si="335"/>
        <v>140</v>
      </c>
    </row>
    <row r="437" spans="1:16" s="19" customFormat="1" ht="31.5">
      <c r="A437" s="40" t="s">
        <v>45</v>
      </c>
      <c r="B437" s="11">
        <v>609</v>
      </c>
      <c r="C437" s="11" t="s">
        <v>80</v>
      </c>
      <c r="D437" s="13" t="s">
        <v>18</v>
      </c>
      <c r="E437" s="13" t="s">
        <v>38</v>
      </c>
      <c r="F437" s="41" t="s">
        <v>25</v>
      </c>
      <c r="G437" s="41" t="s">
        <v>16</v>
      </c>
      <c r="H437" s="14" t="s">
        <v>337</v>
      </c>
      <c r="I437" s="14" t="s">
        <v>46</v>
      </c>
      <c r="J437" s="20">
        <v>140</v>
      </c>
      <c r="K437" s="42"/>
      <c r="L437" s="42"/>
      <c r="M437" s="42"/>
      <c r="N437" s="42">
        <f>J437</f>
        <v>140</v>
      </c>
      <c r="O437" s="18"/>
      <c r="P437" s="21">
        <v>140</v>
      </c>
    </row>
    <row r="438" spans="1:16" s="19" customFormat="1" ht="31.5">
      <c r="A438" s="40" t="s">
        <v>338</v>
      </c>
      <c r="B438" s="11">
        <v>609</v>
      </c>
      <c r="C438" s="11" t="s">
        <v>80</v>
      </c>
      <c r="D438" s="13" t="s">
        <v>18</v>
      </c>
      <c r="E438" s="13" t="s">
        <v>38</v>
      </c>
      <c r="F438" s="41" t="s">
        <v>25</v>
      </c>
      <c r="G438" s="41" t="s">
        <v>16</v>
      </c>
      <c r="H438" s="14" t="s">
        <v>339</v>
      </c>
      <c r="I438" s="14"/>
      <c r="J438" s="20">
        <f>SUM(J439)</f>
        <v>975</v>
      </c>
      <c r="K438" s="20">
        <f t="shared" ref="K438:P438" si="336">SUM(K439)</f>
        <v>0</v>
      </c>
      <c r="L438" s="20">
        <f t="shared" si="336"/>
        <v>0</v>
      </c>
      <c r="M438" s="20">
        <f t="shared" si="336"/>
        <v>0</v>
      </c>
      <c r="N438" s="20">
        <f t="shared" si="336"/>
        <v>975</v>
      </c>
      <c r="O438" s="20">
        <f t="shared" si="336"/>
        <v>0</v>
      </c>
      <c r="P438" s="20">
        <f t="shared" si="336"/>
        <v>975</v>
      </c>
    </row>
    <row r="439" spans="1:16" s="19" customFormat="1" ht="31.5">
      <c r="A439" s="40" t="s">
        <v>45</v>
      </c>
      <c r="B439" s="11">
        <v>609</v>
      </c>
      <c r="C439" s="11" t="s">
        <v>80</v>
      </c>
      <c r="D439" s="13" t="s">
        <v>18</v>
      </c>
      <c r="E439" s="13" t="s">
        <v>38</v>
      </c>
      <c r="F439" s="41" t="s">
        <v>25</v>
      </c>
      <c r="G439" s="41" t="s">
        <v>16</v>
      </c>
      <c r="H439" s="14" t="s">
        <v>339</v>
      </c>
      <c r="I439" s="14" t="s">
        <v>46</v>
      </c>
      <c r="J439" s="20">
        <v>975</v>
      </c>
      <c r="K439" s="42"/>
      <c r="L439" s="42"/>
      <c r="M439" s="42"/>
      <c r="N439" s="42">
        <f>J439</f>
        <v>975</v>
      </c>
      <c r="O439" s="18"/>
      <c r="P439" s="21">
        <v>975</v>
      </c>
    </row>
    <row r="440" spans="1:16" s="19" customFormat="1" ht="31.5">
      <c r="A440" s="40" t="s">
        <v>340</v>
      </c>
      <c r="B440" s="11">
        <v>609</v>
      </c>
      <c r="C440" s="11" t="s">
        <v>80</v>
      </c>
      <c r="D440" s="13" t="s">
        <v>18</v>
      </c>
      <c r="E440" s="13" t="s">
        <v>38</v>
      </c>
      <c r="F440" s="41" t="s">
        <v>25</v>
      </c>
      <c r="G440" s="41" t="s">
        <v>16</v>
      </c>
      <c r="H440" s="14" t="s">
        <v>341</v>
      </c>
      <c r="I440" s="14"/>
      <c r="J440" s="20">
        <f t="shared" ref="J440" si="337">SUM(J441:J442)</f>
        <v>39808899</v>
      </c>
      <c r="K440" s="42">
        <f t="shared" ref="K440:N440" si="338">SUM(K441:K442)</f>
        <v>0</v>
      </c>
      <c r="L440" s="42">
        <f t="shared" si="338"/>
        <v>0</v>
      </c>
      <c r="M440" s="42">
        <f t="shared" si="338"/>
        <v>0</v>
      </c>
      <c r="N440" s="42">
        <f t="shared" si="338"/>
        <v>39808899</v>
      </c>
      <c r="O440" s="19" t="s">
        <v>331</v>
      </c>
      <c r="P440" s="21">
        <f t="shared" ref="P440" si="339">SUM(P441:P442)</f>
        <v>42087789</v>
      </c>
    </row>
    <row r="441" spans="1:16" s="19" customFormat="1" ht="31.5">
      <c r="A441" s="40" t="s">
        <v>45</v>
      </c>
      <c r="B441" s="11">
        <v>609</v>
      </c>
      <c r="C441" s="11" t="s">
        <v>80</v>
      </c>
      <c r="D441" s="13" t="s">
        <v>18</v>
      </c>
      <c r="E441" s="13" t="s">
        <v>38</v>
      </c>
      <c r="F441" s="41" t="s">
        <v>25</v>
      </c>
      <c r="G441" s="41" t="s">
        <v>16</v>
      </c>
      <c r="H441" s="14" t="s">
        <v>341</v>
      </c>
      <c r="I441" s="14" t="s">
        <v>46</v>
      </c>
      <c r="J441" s="20">
        <v>530262</v>
      </c>
      <c r="K441" s="42"/>
      <c r="L441" s="42"/>
      <c r="M441" s="42"/>
      <c r="N441" s="42">
        <f>J441</f>
        <v>530262</v>
      </c>
      <c r="O441" s="18"/>
      <c r="P441" s="21">
        <v>560619</v>
      </c>
    </row>
    <row r="442" spans="1:16" s="19" customFormat="1" ht="31.5">
      <c r="A442" s="40" t="s">
        <v>162</v>
      </c>
      <c r="B442" s="11">
        <v>609</v>
      </c>
      <c r="C442" s="11" t="s">
        <v>80</v>
      </c>
      <c r="D442" s="13" t="s">
        <v>18</v>
      </c>
      <c r="E442" s="13" t="s">
        <v>38</v>
      </c>
      <c r="F442" s="41" t="s">
        <v>25</v>
      </c>
      <c r="G442" s="41" t="s">
        <v>16</v>
      </c>
      <c r="H442" s="14" t="s">
        <v>341</v>
      </c>
      <c r="I442" s="14" t="s">
        <v>163</v>
      </c>
      <c r="J442" s="20">
        <v>39278637</v>
      </c>
      <c r="K442" s="42"/>
      <c r="L442" s="42"/>
      <c r="M442" s="42"/>
      <c r="N442" s="42">
        <f>J442</f>
        <v>39278637</v>
      </c>
      <c r="O442" s="18">
        <v>321</v>
      </c>
      <c r="P442" s="21">
        <v>41527170</v>
      </c>
    </row>
    <row r="443" spans="1:16" s="19" customFormat="1" ht="15.75">
      <c r="A443" s="40" t="s">
        <v>160</v>
      </c>
      <c r="B443" s="11">
        <v>609</v>
      </c>
      <c r="C443" s="11" t="s">
        <v>80</v>
      </c>
      <c r="D443" s="13" t="s">
        <v>43</v>
      </c>
      <c r="E443" s="13"/>
      <c r="F443" s="41"/>
      <c r="G443" s="41"/>
      <c r="H443" s="14"/>
      <c r="I443" s="14"/>
      <c r="J443" s="20">
        <f t="shared" ref="J443:N444" si="340">J444</f>
        <v>218404</v>
      </c>
      <c r="K443" s="42">
        <f t="shared" si="340"/>
        <v>0</v>
      </c>
      <c r="L443" s="42">
        <f t="shared" si="340"/>
        <v>0</v>
      </c>
      <c r="M443" s="42">
        <f t="shared" si="340"/>
        <v>0</v>
      </c>
      <c r="N443" s="42">
        <f t="shared" si="340"/>
        <v>218404</v>
      </c>
      <c r="O443" s="18"/>
      <c r="P443" s="21">
        <f t="shared" ref="P443:P444" si="341">P444</f>
        <v>251033</v>
      </c>
    </row>
    <row r="444" spans="1:16" s="31" customFormat="1" ht="63">
      <c r="A444" s="40" t="s">
        <v>161</v>
      </c>
      <c r="B444" s="11">
        <v>609</v>
      </c>
      <c r="C444" s="11" t="s">
        <v>80</v>
      </c>
      <c r="D444" s="13" t="s">
        <v>43</v>
      </c>
      <c r="E444" s="13" t="s">
        <v>38</v>
      </c>
      <c r="F444" s="41" t="s">
        <v>21</v>
      </c>
      <c r="G444" s="41" t="s">
        <v>22</v>
      </c>
      <c r="H444" s="14" t="s">
        <v>23</v>
      </c>
      <c r="I444" s="14"/>
      <c r="J444" s="20">
        <f t="shared" si="340"/>
        <v>218404</v>
      </c>
      <c r="K444" s="20">
        <f t="shared" si="340"/>
        <v>0</v>
      </c>
      <c r="L444" s="20">
        <f t="shared" si="340"/>
        <v>0</v>
      </c>
      <c r="M444" s="20">
        <f t="shared" si="340"/>
        <v>0</v>
      </c>
      <c r="N444" s="20">
        <f t="shared" si="340"/>
        <v>218404</v>
      </c>
      <c r="O444" s="18"/>
      <c r="P444" s="21">
        <f t="shared" si="341"/>
        <v>251033</v>
      </c>
    </row>
    <row r="445" spans="1:16" s="31" customFormat="1" ht="47.25">
      <c r="A445" s="40" t="s">
        <v>317</v>
      </c>
      <c r="B445" s="11">
        <v>609</v>
      </c>
      <c r="C445" s="11" t="s">
        <v>80</v>
      </c>
      <c r="D445" s="13" t="s">
        <v>43</v>
      </c>
      <c r="E445" s="13" t="s">
        <v>38</v>
      </c>
      <c r="F445" s="41" t="s">
        <v>25</v>
      </c>
      <c r="G445" s="41" t="s">
        <v>22</v>
      </c>
      <c r="H445" s="14" t="s">
        <v>23</v>
      </c>
      <c r="I445" s="14"/>
      <c r="J445" s="20">
        <f>SUM(J446)</f>
        <v>218404</v>
      </c>
      <c r="K445" s="20">
        <f t="shared" ref="K445:P445" si="342">SUM(K446)</f>
        <v>0</v>
      </c>
      <c r="L445" s="20">
        <f t="shared" si="342"/>
        <v>0</v>
      </c>
      <c r="M445" s="20">
        <f t="shared" si="342"/>
        <v>0</v>
      </c>
      <c r="N445" s="20">
        <f t="shared" si="342"/>
        <v>218404</v>
      </c>
      <c r="O445" s="20">
        <f t="shared" si="342"/>
        <v>0</v>
      </c>
      <c r="P445" s="20">
        <f t="shared" si="342"/>
        <v>251033</v>
      </c>
    </row>
    <row r="446" spans="1:16" s="19" customFormat="1" ht="31.5">
      <c r="A446" s="40" t="s">
        <v>342</v>
      </c>
      <c r="B446" s="11">
        <v>609</v>
      </c>
      <c r="C446" s="11" t="s">
        <v>80</v>
      </c>
      <c r="D446" s="13" t="s">
        <v>43</v>
      </c>
      <c r="E446" s="13" t="s">
        <v>38</v>
      </c>
      <c r="F446" s="41" t="s">
        <v>25</v>
      </c>
      <c r="G446" s="41" t="s">
        <v>38</v>
      </c>
      <c r="H446" s="14" t="s">
        <v>23</v>
      </c>
      <c r="I446" s="14"/>
      <c r="J446" s="20">
        <f>SUM(J449,J447,J451)</f>
        <v>218404</v>
      </c>
      <c r="K446" s="20">
        <f t="shared" ref="K446:P446" si="343">SUM(K449,K447,K451)</f>
        <v>0</v>
      </c>
      <c r="L446" s="20">
        <f t="shared" si="343"/>
        <v>0</v>
      </c>
      <c r="M446" s="20">
        <f t="shared" si="343"/>
        <v>0</v>
      </c>
      <c r="N446" s="20">
        <f t="shared" si="343"/>
        <v>218404</v>
      </c>
      <c r="O446" s="20">
        <f t="shared" si="343"/>
        <v>0</v>
      </c>
      <c r="P446" s="20">
        <f t="shared" si="343"/>
        <v>251033</v>
      </c>
    </row>
    <row r="447" spans="1:16" s="19" customFormat="1" ht="47.25">
      <c r="A447" s="40" t="s">
        <v>345</v>
      </c>
      <c r="B447" s="11">
        <v>609</v>
      </c>
      <c r="C447" s="11" t="s">
        <v>80</v>
      </c>
      <c r="D447" s="13" t="s">
        <v>43</v>
      </c>
      <c r="E447" s="13" t="s">
        <v>38</v>
      </c>
      <c r="F447" s="41" t="s">
        <v>25</v>
      </c>
      <c r="G447" s="41" t="s">
        <v>38</v>
      </c>
      <c r="H447" s="14" t="s">
        <v>346</v>
      </c>
      <c r="I447" s="14"/>
      <c r="J447" s="20">
        <f>SUM(J448:J448)</f>
        <v>191607</v>
      </c>
      <c r="K447" s="42">
        <f>SUM(K448:K448)</f>
        <v>0</v>
      </c>
      <c r="L447" s="42">
        <f>SUM(L448:L448)</f>
        <v>0</v>
      </c>
      <c r="M447" s="42">
        <f>SUM(M448:M448)</f>
        <v>0</v>
      </c>
      <c r="N447" s="42">
        <f>SUM(N448:N448)</f>
        <v>191607</v>
      </c>
      <c r="O447" s="18"/>
      <c r="P447" s="21">
        <f>SUM(P448:P448)</f>
        <v>208210</v>
      </c>
    </row>
    <row r="448" spans="1:16" s="19" customFormat="1" ht="31.5">
      <c r="A448" s="40" t="s">
        <v>45</v>
      </c>
      <c r="B448" s="11">
        <v>609</v>
      </c>
      <c r="C448" s="11" t="s">
        <v>80</v>
      </c>
      <c r="D448" s="13" t="s">
        <v>43</v>
      </c>
      <c r="E448" s="13" t="s">
        <v>38</v>
      </c>
      <c r="F448" s="41" t="s">
        <v>25</v>
      </c>
      <c r="G448" s="41" t="s">
        <v>38</v>
      </c>
      <c r="H448" s="14" t="s">
        <v>346</v>
      </c>
      <c r="I448" s="14" t="s">
        <v>46</v>
      </c>
      <c r="J448" s="20">
        <v>191607</v>
      </c>
      <c r="K448" s="42"/>
      <c r="L448" s="42"/>
      <c r="M448" s="42"/>
      <c r="N448" s="42">
        <f>J448</f>
        <v>191607</v>
      </c>
      <c r="O448" s="18"/>
      <c r="P448" s="21">
        <v>208210</v>
      </c>
    </row>
    <row r="449" spans="1:16" s="19" customFormat="1" ht="110.25">
      <c r="A449" s="40" t="s">
        <v>347</v>
      </c>
      <c r="B449" s="11">
        <v>609</v>
      </c>
      <c r="C449" s="11" t="s">
        <v>80</v>
      </c>
      <c r="D449" s="13" t="s">
        <v>43</v>
      </c>
      <c r="E449" s="13" t="s">
        <v>38</v>
      </c>
      <c r="F449" s="41" t="s">
        <v>25</v>
      </c>
      <c r="G449" s="41" t="s">
        <v>38</v>
      </c>
      <c r="H449" s="14" t="s">
        <v>348</v>
      </c>
      <c r="I449" s="14"/>
      <c r="J449" s="20">
        <f>SUM(J450:J450)</f>
        <v>6553</v>
      </c>
      <c r="K449" s="42">
        <f>SUM(K450:K450)</f>
        <v>0</v>
      </c>
      <c r="L449" s="42">
        <f>SUM(L450:L450)</f>
        <v>0</v>
      </c>
      <c r="M449" s="42">
        <f>SUM(M450:M450)</f>
        <v>0</v>
      </c>
      <c r="N449" s="42">
        <f>SUM(N450:N450)</f>
        <v>6553</v>
      </c>
      <c r="O449" s="18"/>
      <c r="P449" s="21">
        <f>SUM(P450:P450)</f>
        <v>6815</v>
      </c>
    </row>
    <row r="450" spans="1:16" s="19" customFormat="1" ht="31.5">
      <c r="A450" s="40" t="s">
        <v>45</v>
      </c>
      <c r="B450" s="11">
        <v>609</v>
      </c>
      <c r="C450" s="11" t="s">
        <v>80</v>
      </c>
      <c r="D450" s="13" t="s">
        <v>43</v>
      </c>
      <c r="E450" s="13" t="s">
        <v>38</v>
      </c>
      <c r="F450" s="41" t="s">
        <v>25</v>
      </c>
      <c r="G450" s="41" t="s">
        <v>38</v>
      </c>
      <c r="H450" s="14" t="s">
        <v>348</v>
      </c>
      <c r="I450" s="14" t="s">
        <v>46</v>
      </c>
      <c r="J450" s="20">
        <v>6553</v>
      </c>
      <c r="K450" s="42"/>
      <c r="L450" s="42"/>
      <c r="M450" s="42"/>
      <c r="N450" s="42">
        <f>J450</f>
        <v>6553</v>
      </c>
      <c r="O450" s="18"/>
      <c r="P450" s="21">
        <v>6815</v>
      </c>
    </row>
    <row r="451" spans="1:16" s="22" customFormat="1" ht="63">
      <c r="A451" s="40" t="s">
        <v>349</v>
      </c>
      <c r="B451" s="11">
        <v>609</v>
      </c>
      <c r="C451" s="11" t="s">
        <v>80</v>
      </c>
      <c r="D451" s="13" t="s">
        <v>43</v>
      </c>
      <c r="E451" s="13" t="s">
        <v>38</v>
      </c>
      <c r="F451" s="41" t="s">
        <v>25</v>
      </c>
      <c r="G451" s="41" t="s">
        <v>38</v>
      </c>
      <c r="H451" s="14" t="s">
        <v>350</v>
      </c>
      <c r="I451" s="14"/>
      <c r="J451" s="20">
        <f>SUM(J452:J452)</f>
        <v>20244</v>
      </c>
      <c r="K451" s="20">
        <f>SUM(K452:K452)</f>
        <v>0</v>
      </c>
      <c r="L451" s="20">
        <f>SUM(L452:L452)</f>
        <v>0</v>
      </c>
      <c r="M451" s="20">
        <f>SUM(M452:M452)</f>
        <v>0</v>
      </c>
      <c r="N451" s="20">
        <f>SUM(N452:N452)</f>
        <v>20244</v>
      </c>
      <c r="O451" s="15"/>
      <c r="P451" s="21">
        <f>SUM(P452:P452)</f>
        <v>36008</v>
      </c>
    </row>
    <row r="452" spans="1:16" s="22" customFormat="1" ht="31.5">
      <c r="A452" s="40" t="s">
        <v>45</v>
      </c>
      <c r="B452" s="11">
        <v>609</v>
      </c>
      <c r="C452" s="11" t="s">
        <v>80</v>
      </c>
      <c r="D452" s="13" t="s">
        <v>43</v>
      </c>
      <c r="E452" s="13" t="s">
        <v>38</v>
      </c>
      <c r="F452" s="41" t="s">
        <v>25</v>
      </c>
      <c r="G452" s="41" t="s">
        <v>38</v>
      </c>
      <c r="H452" s="14" t="s">
        <v>350</v>
      </c>
      <c r="I452" s="14" t="s">
        <v>46</v>
      </c>
      <c r="J452" s="20">
        <v>20244</v>
      </c>
      <c r="K452" s="42"/>
      <c r="L452" s="42"/>
      <c r="M452" s="42"/>
      <c r="N452" s="42">
        <f>J452</f>
        <v>20244</v>
      </c>
      <c r="O452" s="15"/>
      <c r="P452" s="21">
        <v>36008</v>
      </c>
    </row>
    <row r="453" spans="1:16" s="22" customFormat="1" ht="31.5">
      <c r="A453" s="40" t="s">
        <v>355</v>
      </c>
      <c r="B453" s="11">
        <v>609</v>
      </c>
      <c r="C453" s="11" t="s">
        <v>80</v>
      </c>
      <c r="D453" s="13" t="s">
        <v>198</v>
      </c>
      <c r="E453" s="13"/>
      <c r="F453" s="41"/>
      <c r="G453" s="41"/>
      <c r="H453" s="14"/>
      <c r="I453" s="14"/>
      <c r="J453" s="20">
        <f>J454</f>
        <v>18043359</v>
      </c>
      <c r="K453" s="42">
        <f t="shared" ref="K453:N467" si="344">K454</f>
        <v>467806</v>
      </c>
      <c r="L453" s="42">
        <f t="shared" si="344"/>
        <v>0</v>
      </c>
      <c r="M453" s="42">
        <f t="shared" si="344"/>
        <v>0</v>
      </c>
      <c r="N453" s="42">
        <f t="shared" si="344"/>
        <v>17575553</v>
      </c>
      <c r="O453" s="15"/>
      <c r="P453" s="21">
        <f>P454</f>
        <v>18631145</v>
      </c>
    </row>
    <row r="454" spans="1:16" s="22" customFormat="1" ht="63">
      <c r="A454" s="40" t="s">
        <v>161</v>
      </c>
      <c r="B454" s="11">
        <v>609</v>
      </c>
      <c r="C454" s="11" t="s">
        <v>80</v>
      </c>
      <c r="D454" s="13" t="s">
        <v>198</v>
      </c>
      <c r="E454" s="13" t="s">
        <v>38</v>
      </c>
      <c r="F454" s="41" t="s">
        <v>21</v>
      </c>
      <c r="G454" s="41" t="s">
        <v>22</v>
      </c>
      <c r="H454" s="14" t="s">
        <v>23</v>
      </c>
      <c r="I454" s="14"/>
      <c r="J454" s="21">
        <f>J467+J455</f>
        <v>18043359</v>
      </c>
      <c r="K454" s="42">
        <f>K467+K455</f>
        <v>467806</v>
      </c>
      <c r="L454" s="42">
        <f>L467+L455</f>
        <v>0</v>
      </c>
      <c r="M454" s="42">
        <f>M467+M455</f>
        <v>0</v>
      </c>
      <c r="N454" s="42">
        <f>N467+N455</f>
        <v>17575553</v>
      </c>
      <c r="O454" s="15"/>
      <c r="P454" s="21">
        <f>P467+P455</f>
        <v>18631145</v>
      </c>
    </row>
    <row r="455" spans="1:16" s="22" customFormat="1" ht="47.25">
      <c r="A455" s="40" t="s">
        <v>317</v>
      </c>
      <c r="B455" s="11" t="s">
        <v>311</v>
      </c>
      <c r="C455" s="11" t="s">
        <v>80</v>
      </c>
      <c r="D455" s="13" t="s">
        <v>198</v>
      </c>
      <c r="E455" s="13" t="s">
        <v>38</v>
      </c>
      <c r="F455" s="41" t="s">
        <v>25</v>
      </c>
      <c r="G455" s="41" t="s">
        <v>22</v>
      </c>
      <c r="H455" s="14" t="s">
        <v>23</v>
      </c>
      <c r="I455" s="14"/>
      <c r="J455" s="21">
        <f>J456+J459+J463</f>
        <v>1239713</v>
      </c>
      <c r="K455" s="42">
        <f>K456+K459+K463</f>
        <v>0</v>
      </c>
      <c r="L455" s="42">
        <f>L456+L459+L463</f>
        <v>0</v>
      </c>
      <c r="M455" s="42">
        <f>M456+M459+M463</f>
        <v>0</v>
      </c>
      <c r="N455" s="42">
        <f>N456+N459+N463</f>
        <v>1239713</v>
      </c>
      <c r="O455" s="15"/>
      <c r="P455" s="21">
        <f>P456+P459+P463</f>
        <v>1228645</v>
      </c>
    </row>
    <row r="456" spans="1:16" s="22" customFormat="1" ht="31.5">
      <c r="A456" s="40" t="s">
        <v>318</v>
      </c>
      <c r="B456" s="11" t="s">
        <v>311</v>
      </c>
      <c r="C456" s="11" t="s">
        <v>80</v>
      </c>
      <c r="D456" s="13" t="s">
        <v>198</v>
      </c>
      <c r="E456" s="13" t="s">
        <v>38</v>
      </c>
      <c r="F456" s="41" t="s">
        <v>25</v>
      </c>
      <c r="G456" s="41" t="s">
        <v>16</v>
      </c>
      <c r="H456" s="14" t="s">
        <v>23</v>
      </c>
      <c r="I456" s="14"/>
      <c r="J456" s="20">
        <f>J457</f>
        <v>305395</v>
      </c>
      <c r="K456" s="20">
        <f t="shared" ref="K456:N456" si="345">K457</f>
        <v>0</v>
      </c>
      <c r="L456" s="20">
        <f t="shared" si="345"/>
        <v>0</v>
      </c>
      <c r="M456" s="20">
        <f t="shared" si="345"/>
        <v>0</v>
      </c>
      <c r="N456" s="20">
        <f t="shared" si="345"/>
        <v>305395</v>
      </c>
      <c r="O456" s="15"/>
      <c r="P456" s="20">
        <f>P457</f>
        <v>305395</v>
      </c>
    </row>
    <row r="457" spans="1:16" s="22" customFormat="1" ht="31.5">
      <c r="A457" s="40" t="s">
        <v>321</v>
      </c>
      <c r="B457" s="11" t="s">
        <v>311</v>
      </c>
      <c r="C457" s="11" t="s">
        <v>80</v>
      </c>
      <c r="D457" s="13" t="s">
        <v>198</v>
      </c>
      <c r="E457" s="13" t="s">
        <v>38</v>
      </c>
      <c r="F457" s="41" t="s">
        <v>25</v>
      </c>
      <c r="G457" s="41" t="s">
        <v>16</v>
      </c>
      <c r="H457" s="14" t="s">
        <v>322</v>
      </c>
      <c r="I457" s="14"/>
      <c r="J457" s="20">
        <f>SUM(J458:J458)</f>
        <v>305395</v>
      </c>
      <c r="K457" s="20">
        <f>SUM(K458:K458)</f>
        <v>0</v>
      </c>
      <c r="L457" s="20">
        <f>SUM(L458:L458)</f>
        <v>0</v>
      </c>
      <c r="M457" s="20">
        <f>SUM(M458:M458)</f>
        <v>0</v>
      </c>
      <c r="N457" s="20">
        <f>SUM(N458:N458)</f>
        <v>305395</v>
      </c>
      <c r="O457" s="15"/>
      <c r="P457" s="21">
        <f>SUM(P458:P458)</f>
        <v>305395</v>
      </c>
    </row>
    <row r="458" spans="1:16" s="22" customFormat="1" ht="31.5">
      <c r="A458" s="40" t="s">
        <v>45</v>
      </c>
      <c r="B458" s="11" t="s">
        <v>311</v>
      </c>
      <c r="C458" s="11" t="s">
        <v>80</v>
      </c>
      <c r="D458" s="13" t="s">
        <v>198</v>
      </c>
      <c r="E458" s="13" t="s">
        <v>38</v>
      </c>
      <c r="F458" s="41" t="s">
        <v>25</v>
      </c>
      <c r="G458" s="41" t="s">
        <v>16</v>
      </c>
      <c r="H458" s="14" t="s">
        <v>322</v>
      </c>
      <c r="I458" s="14" t="s">
        <v>46</v>
      </c>
      <c r="J458" s="20">
        <v>305395</v>
      </c>
      <c r="K458" s="42"/>
      <c r="L458" s="42"/>
      <c r="M458" s="42"/>
      <c r="N458" s="42">
        <f>J458</f>
        <v>305395</v>
      </c>
      <c r="O458" s="15"/>
      <c r="P458" s="21">
        <v>305395</v>
      </c>
    </row>
    <row r="459" spans="1:16" s="22" customFormat="1" ht="31.5">
      <c r="A459" s="40" t="s">
        <v>342</v>
      </c>
      <c r="B459" s="11">
        <v>609</v>
      </c>
      <c r="C459" s="11" t="s">
        <v>80</v>
      </c>
      <c r="D459" s="13" t="s">
        <v>198</v>
      </c>
      <c r="E459" s="13" t="s">
        <v>38</v>
      </c>
      <c r="F459" s="41" t="s">
        <v>25</v>
      </c>
      <c r="G459" s="41" t="s">
        <v>38</v>
      </c>
      <c r="H459" s="14" t="s">
        <v>23</v>
      </c>
      <c r="I459" s="14"/>
      <c r="J459" s="20">
        <f>J460</f>
        <v>347865</v>
      </c>
      <c r="K459" s="20">
        <f t="shared" ref="K459:N459" si="346">K460</f>
        <v>0</v>
      </c>
      <c r="L459" s="20">
        <f t="shared" si="346"/>
        <v>0</v>
      </c>
      <c r="M459" s="20">
        <f t="shared" si="346"/>
        <v>0</v>
      </c>
      <c r="N459" s="20">
        <f t="shared" si="346"/>
        <v>347865</v>
      </c>
      <c r="O459" s="15"/>
      <c r="P459" s="21">
        <f>P460</f>
        <v>347865</v>
      </c>
    </row>
    <row r="460" spans="1:16" s="22" customFormat="1" ht="157.5">
      <c r="A460" s="40" t="s">
        <v>343</v>
      </c>
      <c r="B460" s="11">
        <v>609</v>
      </c>
      <c r="C460" s="11" t="s">
        <v>80</v>
      </c>
      <c r="D460" s="13" t="s">
        <v>198</v>
      </c>
      <c r="E460" s="13" t="s">
        <v>38</v>
      </c>
      <c r="F460" s="41" t="s">
        <v>25</v>
      </c>
      <c r="G460" s="41" t="s">
        <v>38</v>
      </c>
      <c r="H460" s="14" t="s">
        <v>344</v>
      </c>
      <c r="I460" s="14"/>
      <c r="J460" s="20">
        <f>SUM(J461:J462)</f>
        <v>347865</v>
      </c>
      <c r="K460" s="20">
        <f t="shared" ref="K460:N460" si="347">SUM(K461:K462)</f>
        <v>0</v>
      </c>
      <c r="L460" s="20">
        <f t="shared" si="347"/>
        <v>0</v>
      </c>
      <c r="M460" s="20">
        <f t="shared" si="347"/>
        <v>0</v>
      </c>
      <c r="N460" s="20">
        <f t="shared" si="347"/>
        <v>347865</v>
      </c>
      <c r="O460" s="15"/>
      <c r="P460" s="21">
        <f>SUM(P461:P462)</f>
        <v>347865</v>
      </c>
    </row>
    <row r="461" spans="1:16" s="22" customFormat="1" ht="94.5">
      <c r="A461" s="40" t="s">
        <v>28</v>
      </c>
      <c r="B461" s="11">
        <v>609</v>
      </c>
      <c r="C461" s="11" t="s">
        <v>80</v>
      </c>
      <c r="D461" s="13" t="s">
        <v>198</v>
      </c>
      <c r="E461" s="13" t="s">
        <v>38</v>
      </c>
      <c r="F461" s="41" t="s">
        <v>25</v>
      </c>
      <c r="G461" s="41" t="s">
        <v>38</v>
      </c>
      <c r="H461" s="14" t="s">
        <v>344</v>
      </c>
      <c r="I461" s="14" t="s">
        <v>29</v>
      </c>
      <c r="J461" s="20">
        <v>145200</v>
      </c>
      <c r="K461" s="42"/>
      <c r="L461" s="42"/>
      <c r="M461" s="42"/>
      <c r="N461" s="42">
        <f>J461</f>
        <v>145200</v>
      </c>
      <c r="O461" s="15"/>
      <c r="P461" s="21">
        <v>145200</v>
      </c>
    </row>
    <row r="462" spans="1:16" s="22" customFormat="1" ht="31.5">
      <c r="A462" s="40" t="s">
        <v>45</v>
      </c>
      <c r="B462" s="11">
        <v>609</v>
      </c>
      <c r="C462" s="11" t="s">
        <v>80</v>
      </c>
      <c r="D462" s="13" t="s">
        <v>198</v>
      </c>
      <c r="E462" s="13" t="s">
        <v>38</v>
      </c>
      <c r="F462" s="41" t="s">
        <v>25</v>
      </c>
      <c r="G462" s="41" t="s">
        <v>38</v>
      </c>
      <c r="H462" s="14" t="s">
        <v>344</v>
      </c>
      <c r="I462" s="14" t="s">
        <v>46</v>
      </c>
      <c r="J462" s="20">
        <v>202665</v>
      </c>
      <c r="K462" s="42"/>
      <c r="L462" s="42"/>
      <c r="M462" s="42"/>
      <c r="N462" s="42">
        <f>J462</f>
        <v>202665</v>
      </c>
      <c r="O462" s="15"/>
      <c r="P462" s="21">
        <v>202665</v>
      </c>
    </row>
    <row r="463" spans="1:16" s="22" customFormat="1" ht="47.25">
      <c r="A463" s="40" t="s">
        <v>351</v>
      </c>
      <c r="B463" s="11" t="s">
        <v>311</v>
      </c>
      <c r="C463" s="11" t="s">
        <v>80</v>
      </c>
      <c r="D463" s="13" t="s">
        <v>198</v>
      </c>
      <c r="E463" s="13" t="s">
        <v>38</v>
      </c>
      <c r="F463" s="41" t="s">
        <v>25</v>
      </c>
      <c r="G463" s="41" t="s">
        <v>352</v>
      </c>
      <c r="H463" s="14" t="s">
        <v>23</v>
      </c>
      <c r="I463" s="14"/>
      <c r="J463" s="21">
        <f>J464</f>
        <v>586453</v>
      </c>
      <c r="K463" s="42">
        <f t="shared" ref="K463:N463" si="348">K464</f>
        <v>0</v>
      </c>
      <c r="L463" s="42">
        <f t="shared" si="348"/>
        <v>0</v>
      </c>
      <c r="M463" s="42">
        <f t="shared" si="348"/>
        <v>0</v>
      </c>
      <c r="N463" s="42">
        <f t="shared" si="348"/>
        <v>586453</v>
      </c>
      <c r="O463" s="15"/>
      <c r="P463" s="21">
        <f>P464</f>
        <v>575385</v>
      </c>
    </row>
    <row r="464" spans="1:16" s="22" customFormat="1" ht="31.5">
      <c r="A464" s="40" t="s">
        <v>353</v>
      </c>
      <c r="B464" s="11" t="s">
        <v>311</v>
      </c>
      <c r="C464" s="11" t="s">
        <v>80</v>
      </c>
      <c r="D464" s="13" t="s">
        <v>198</v>
      </c>
      <c r="E464" s="13" t="s">
        <v>38</v>
      </c>
      <c r="F464" s="41" t="s">
        <v>25</v>
      </c>
      <c r="G464" s="41" t="s">
        <v>352</v>
      </c>
      <c r="H464" s="14" t="s">
        <v>354</v>
      </c>
      <c r="I464" s="14"/>
      <c r="J464" s="21">
        <f>SUM(J465:J466)</f>
        <v>586453</v>
      </c>
      <c r="K464" s="42">
        <f t="shared" ref="K464:N464" si="349">SUM(K465:K466)</f>
        <v>0</v>
      </c>
      <c r="L464" s="42">
        <f t="shared" si="349"/>
        <v>0</v>
      </c>
      <c r="M464" s="42">
        <f t="shared" si="349"/>
        <v>0</v>
      </c>
      <c r="N464" s="42">
        <f t="shared" si="349"/>
        <v>586453</v>
      </c>
      <c r="O464" s="15"/>
      <c r="P464" s="21">
        <f>SUM(P465:P466)</f>
        <v>575385</v>
      </c>
    </row>
    <row r="465" spans="1:16" s="22" customFormat="1" ht="31.5">
      <c r="A465" s="40" t="s">
        <v>162</v>
      </c>
      <c r="B465" s="11" t="s">
        <v>311</v>
      </c>
      <c r="C465" s="11" t="s">
        <v>80</v>
      </c>
      <c r="D465" s="13" t="s">
        <v>198</v>
      </c>
      <c r="E465" s="13" t="s">
        <v>38</v>
      </c>
      <c r="F465" s="41" t="s">
        <v>25</v>
      </c>
      <c r="G465" s="41" t="s">
        <v>352</v>
      </c>
      <c r="H465" s="14" t="s">
        <v>354</v>
      </c>
      <c r="I465" s="14" t="s">
        <v>29</v>
      </c>
      <c r="J465" s="20">
        <v>145200</v>
      </c>
      <c r="K465" s="42"/>
      <c r="L465" s="42"/>
      <c r="M465" s="42"/>
      <c r="N465" s="42">
        <f>J465</f>
        <v>145200</v>
      </c>
      <c r="O465" s="15"/>
      <c r="P465" s="20">
        <v>145200</v>
      </c>
    </row>
    <row r="466" spans="1:16" s="22" customFormat="1" ht="31.5">
      <c r="A466" s="40" t="s">
        <v>45</v>
      </c>
      <c r="B466" s="11" t="s">
        <v>311</v>
      </c>
      <c r="C466" s="11" t="s">
        <v>80</v>
      </c>
      <c r="D466" s="13" t="s">
        <v>198</v>
      </c>
      <c r="E466" s="13" t="s">
        <v>38</v>
      </c>
      <c r="F466" s="41" t="s">
        <v>25</v>
      </c>
      <c r="G466" s="41" t="s">
        <v>352</v>
      </c>
      <c r="H466" s="14" t="s">
        <v>354</v>
      </c>
      <c r="I466" s="14" t="s">
        <v>46</v>
      </c>
      <c r="J466" s="20">
        <v>441253</v>
      </c>
      <c r="K466" s="42"/>
      <c r="L466" s="42"/>
      <c r="M466" s="42"/>
      <c r="N466" s="42">
        <f>J466</f>
        <v>441253</v>
      </c>
      <c r="O466" s="15"/>
      <c r="P466" s="20">
        <v>430185</v>
      </c>
    </row>
    <row r="467" spans="1:16" s="22" customFormat="1" ht="94.5">
      <c r="A467" s="40" t="s">
        <v>356</v>
      </c>
      <c r="B467" s="11">
        <v>609</v>
      </c>
      <c r="C467" s="11" t="s">
        <v>80</v>
      </c>
      <c r="D467" s="13" t="s">
        <v>198</v>
      </c>
      <c r="E467" s="13" t="s">
        <v>38</v>
      </c>
      <c r="F467" s="41" t="s">
        <v>89</v>
      </c>
      <c r="G467" s="41" t="s">
        <v>22</v>
      </c>
      <c r="H467" s="14" t="s">
        <v>23</v>
      </c>
      <c r="I467" s="14"/>
      <c r="J467" s="20">
        <f t="shared" ref="J467" si="350">J468</f>
        <v>16803646</v>
      </c>
      <c r="K467" s="42">
        <f t="shared" si="344"/>
        <v>467806</v>
      </c>
      <c r="L467" s="42">
        <f t="shared" si="344"/>
        <v>0</v>
      </c>
      <c r="M467" s="42">
        <f t="shared" si="344"/>
        <v>0</v>
      </c>
      <c r="N467" s="42">
        <f t="shared" si="344"/>
        <v>16335840</v>
      </c>
      <c r="O467" s="15"/>
      <c r="P467" s="21">
        <f t="shared" ref="P467" si="351">P468</f>
        <v>17402500</v>
      </c>
    </row>
    <row r="468" spans="1:16" s="22" customFormat="1" ht="63">
      <c r="A468" s="40" t="s">
        <v>184</v>
      </c>
      <c r="B468" s="11">
        <v>609</v>
      </c>
      <c r="C468" s="11" t="s">
        <v>80</v>
      </c>
      <c r="D468" s="13" t="s">
        <v>198</v>
      </c>
      <c r="E468" s="13" t="s">
        <v>38</v>
      </c>
      <c r="F468" s="41" t="s">
        <v>89</v>
      </c>
      <c r="G468" s="41" t="s">
        <v>16</v>
      </c>
      <c r="H468" s="14" t="s">
        <v>23</v>
      </c>
      <c r="I468" s="14"/>
      <c r="J468" s="20">
        <f>SUM(J469,J471,J473)</f>
        <v>16803646</v>
      </c>
      <c r="K468" s="42">
        <f>SUM(K469,K471,K473)</f>
        <v>467806</v>
      </c>
      <c r="L468" s="42">
        <f>SUM(L469,L471,L473)</f>
        <v>0</v>
      </c>
      <c r="M468" s="42">
        <f>SUM(M469,M471,M473)</f>
        <v>0</v>
      </c>
      <c r="N468" s="42">
        <f>SUM(N469,N471,N473)</f>
        <v>16335840</v>
      </c>
      <c r="O468" s="15"/>
      <c r="P468" s="21">
        <f>SUM(P469,P471,P473)</f>
        <v>17402500</v>
      </c>
    </row>
    <row r="469" spans="1:16" s="22" customFormat="1" ht="31.5">
      <c r="A469" s="40" t="s">
        <v>26</v>
      </c>
      <c r="B469" s="11">
        <v>609</v>
      </c>
      <c r="C469" s="11" t="s">
        <v>80</v>
      </c>
      <c r="D469" s="13" t="s">
        <v>198</v>
      </c>
      <c r="E469" s="13" t="s">
        <v>38</v>
      </c>
      <c r="F469" s="41" t="s">
        <v>89</v>
      </c>
      <c r="G469" s="41" t="s">
        <v>16</v>
      </c>
      <c r="H469" s="14" t="s">
        <v>27</v>
      </c>
      <c r="I469" s="14"/>
      <c r="J469" s="20">
        <f>SUM(J470:J470)</f>
        <v>16620</v>
      </c>
      <c r="K469" s="20">
        <f>SUM(K470:K470)</f>
        <v>16620</v>
      </c>
      <c r="L469" s="20">
        <f>SUM(L470:L470)</f>
        <v>0</v>
      </c>
      <c r="M469" s="20">
        <f>SUM(M470:M470)</f>
        <v>0</v>
      </c>
      <c r="N469" s="20">
        <f>SUM(N470:N470)</f>
        <v>0</v>
      </c>
      <c r="O469" s="15"/>
      <c r="P469" s="21">
        <f>SUM(P470:P470)</f>
        <v>16620</v>
      </c>
    </row>
    <row r="470" spans="1:16" s="22" customFormat="1" ht="94.5">
      <c r="A470" s="40" t="s">
        <v>28</v>
      </c>
      <c r="B470" s="11">
        <v>609</v>
      </c>
      <c r="C470" s="11" t="s">
        <v>80</v>
      </c>
      <c r="D470" s="13" t="s">
        <v>198</v>
      </c>
      <c r="E470" s="13" t="s">
        <v>38</v>
      </c>
      <c r="F470" s="41" t="s">
        <v>89</v>
      </c>
      <c r="G470" s="41" t="s">
        <v>16</v>
      </c>
      <c r="H470" s="14" t="s">
        <v>27</v>
      </c>
      <c r="I470" s="14" t="s">
        <v>29</v>
      </c>
      <c r="J470" s="20">
        <v>16620</v>
      </c>
      <c r="K470" s="42">
        <f>J470</f>
        <v>16620</v>
      </c>
      <c r="L470" s="42"/>
      <c r="M470" s="42"/>
      <c r="N470" s="42"/>
      <c r="O470" s="15"/>
      <c r="P470" s="21">
        <v>16620</v>
      </c>
    </row>
    <row r="471" spans="1:16" s="22" customFormat="1" ht="31.5">
      <c r="A471" s="40" t="s">
        <v>30</v>
      </c>
      <c r="B471" s="11">
        <v>609</v>
      </c>
      <c r="C471" s="11" t="s">
        <v>80</v>
      </c>
      <c r="D471" s="13" t="s">
        <v>198</v>
      </c>
      <c r="E471" s="13" t="s">
        <v>38</v>
      </c>
      <c r="F471" s="41" t="s">
        <v>89</v>
      </c>
      <c r="G471" s="41" t="s">
        <v>16</v>
      </c>
      <c r="H471" s="14" t="s">
        <v>31</v>
      </c>
      <c r="I471" s="14"/>
      <c r="J471" s="20">
        <f t="shared" ref="J471:N471" si="352">SUM(J472:J472)</f>
        <v>451186</v>
      </c>
      <c r="K471" s="42">
        <f t="shared" si="352"/>
        <v>451186</v>
      </c>
      <c r="L471" s="42">
        <f t="shared" si="352"/>
        <v>0</v>
      </c>
      <c r="M471" s="42">
        <f t="shared" si="352"/>
        <v>0</v>
      </c>
      <c r="N471" s="42">
        <f t="shared" si="352"/>
        <v>0</v>
      </c>
      <c r="O471" s="15"/>
      <c r="P471" s="21">
        <f t="shared" ref="P471" si="353">SUM(P472:P472)</f>
        <v>469450</v>
      </c>
    </row>
    <row r="472" spans="1:16" s="22" customFormat="1" ht="94.5">
      <c r="A472" s="40" t="s">
        <v>28</v>
      </c>
      <c r="B472" s="11">
        <v>609</v>
      </c>
      <c r="C472" s="11" t="s">
        <v>80</v>
      </c>
      <c r="D472" s="13" t="s">
        <v>198</v>
      </c>
      <c r="E472" s="13" t="s">
        <v>38</v>
      </c>
      <c r="F472" s="41" t="s">
        <v>89</v>
      </c>
      <c r="G472" s="41" t="s">
        <v>16</v>
      </c>
      <c r="H472" s="14" t="s">
        <v>31</v>
      </c>
      <c r="I472" s="14" t="s">
        <v>29</v>
      </c>
      <c r="J472" s="20">
        <v>451186</v>
      </c>
      <c r="K472" s="42">
        <f>J472</f>
        <v>451186</v>
      </c>
      <c r="L472" s="42"/>
      <c r="M472" s="42"/>
      <c r="N472" s="42"/>
      <c r="O472" s="15"/>
      <c r="P472" s="21">
        <v>469450</v>
      </c>
    </row>
    <row r="473" spans="1:16" s="22" customFormat="1" ht="47.25">
      <c r="A473" s="40" t="s">
        <v>357</v>
      </c>
      <c r="B473" s="11">
        <v>609</v>
      </c>
      <c r="C473" s="11" t="s">
        <v>80</v>
      </c>
      <c r="D473" s="13" t="s">
        <v>198</v>
      </c>
      <c r="E473" s="13" t="s">
        <v>38</v>
      </c>
      <c r="F473" s="41" t="s">
        <v>89</v>
      </c>
      <c r="G473" s="41" t="s">
        <v>16</v>
      </c>
      <c r="H473" s="14" t="s">
        <v>358</v>
      </c>
      <c r="I473" s="14"/>
      <c r="J473" s="20">
        <f t="shared" ref="J473:N473" si="354">SUM(J474:J476)</f>
        <v>16335840</v>
      </c>
      <c r="K473" s="42">
        <f t="shared" si="354"/>
        <v>0</v>
      </c>
      <c r="L473" s="42">
        <f t="shared" si="354"/>
        <v>0</v>
      </c>
      <c r="M473" s="42">
        <f t="shared" si="354"/>
        <v>0</v>
      </c>
      <c r="N473" s="42">
        <f t="shared" si="354"/>
        <v>16335840</v>
      </c>
      <c r="O473" s="25"/>
      <c r="P473" s="21">
        <f t="shared" ref="P473" si="355">SUM(P474:P476)</f>
        <v>16916430</v>
      </c>
    </row>
    <row r="474" spans="1:16" s="22" customFormat="1" ht="94.5">
      <c r="A474" s="40" t="s">
        <v>28</v>
      </c>
      <c r="B474" s="11">
        <v>609</v>
      </c>
      <c r="C474" s="11" t="s">
        <v>80</v>
      </c>
      <c r="D474" s="13" t="s">
        <v>198</v>
      </c>
      <c r="E474" s="13" t="s">
        <v>38</v>
      </c>
      <c r="F474" s="41" t="s">
        <v>89</v>
      </c>
      <c r="G474" s="41" t="s">
        <v>16</v>
      </c>
      <c r="H474" s="14" t="s">
        <v>358</v>
      </c>
      <c r="I474" s="14" t="s">
        <v>29</v>
      </c>
      <c r="J474" s="20">
        <v>15531720</v>
      </c>
      <c r="K474" s="42"/>
      <c r="L474" s="42"/>
      <c r="M474" s="42"/>
      <c r="N474" s="42">
        <f>J474</f>
        <v>15531720</v>
      </c>
      <c r="O474" s="25"/>
      <c r="P474" s="21">
        <v>16136590</v>
      </c>
    </row>
    <row r="475" spans="1:16" s="22" customFormat="1" ht="31.5">
      <c r="A475" s="40" t="s">
        <v>45</v>
      </c>
      <c r="B475" s="11">
        <v>609</v>
      </c>
      <c r="C475" s="11" t="s">
        <v>80</v>
      </c>
      <c r="D475" s="13" t="s">
        <v>198</v>
      </c>
      <c r="E475" s="13" t="s">
        <v>38</v>
      </c>
      <c r="F475" s="41" t="s">
        <v>89</v>
      </c>
      <c r="G475" s="41" t="s">
        <v>16</v>
      </c>
      <c r="H475" s="14" t="s">
        <v>358</v>
      </c>
      <c r="I475" s="14" t="s">
        <v>46</v>
      </c>
      <c r="J475" s="20">
        <v>778120</v>
      </c>
      <c r="K475" s="42"/>
      <c r="L475" s="42"/>
      <c r="M475" s="42"/>
      <c r="N475" s="42">
        <f>J475</f>
        <v>778120</v>
      </c>
      <c r="O475" s="25"/>
      <c r="P475" s="21">
        <v>753840</v>
      </c>
    </row>
    <row r="476" spans="1:16" s="22" customFormat="1" ht="15.75">
      <c r="A476" s="40" t="s">
        <v>47</v>
      </c>
      <c r="B476" s="11">
        <v>609</v>
      </c>
      <c r="C476" s="11" t="s">
        <v>80</v>
      </c>
      <c r="D476" s="13" t="s">
        <v>198</v>
      </c>
      <c r="E476" s="13" t="s">
        <v>38</v>
      </c>
      <c r="F476" s="41" t="s">
        <v>89</v>
      </c>
      <c r="G476" s="41" t="s">
        <v>16</v>
      </c>
      <c r="H476" s="14" t="s">
        <v>358</v>
      </c>
      <c r="I476" s="14" t="s">
        <v>48</v>
      </c>
      <c r="J476" s="20">
        <v>26000</v>
      </c>
      <c r="K476" s="42"/>
      <c r="L476" s="42"/>
      <c r="M476" s="42"/>
      <c r="N476" s="42">
        <f>J476</f>
        <v>26000</v>
      </c>
      <c r="O476" s="25"/>
      <c r="P476" s="21">
        <v>26000</v>
      </c>
    </row>
    <row r="477" spans="1:16" s="22" customFormat="1" ht="47.25">
      <c r="A477" s="40" t="s">
        <v>359</v>
      </c>
      <c r="B477" s="11" t="s">
        <v>360</v>
      </c>
      <c r="C477" s="11"/>
      <c r="D477" s="13"/>
      <c r="E477" s="13"/>
      <c r="F477" s="41"/>
      <c r="G477" s="41"/>
      <c r="H477" s="14"/>
      <c r="I477" s="14"/>
      <c r="J477" s="20">
        <f t="shared" ref="J477" si="356">SUM(J478)</f>
        <v>15711884</v>
      </c>
      <c r="K477" s="42">
        <f t="shared" ref="K477:N477" si="357">SUM(K478)</f>
        <v>15711884</v>
      </c>
      <c r="L477" s="42">
        <f t="shared" si="357"/>
        <v>0</v>
      </c>
      <c r="M477" s="42">
        <f t="shared" si="357"/>
        <v>0</v>
      </c>
      <c r="N477" s="42">
        <f t="shared" si="357"/>
        <v>0</v>
      </c>
      <c r="O477" s="15"/>
      <c r="P477" s="21">
        <f t="shared" ref="P477" si="358">SUM(P478)</f>
        <v>15627786</v>
      </c>
    </row>
    <row r="478" spans="1:16" s="22" customFormat="1" ht="15.75">
      <c r="A478" s="40" t="s">
        <v>361</v>
      </c>
      <c r="B478" s="11">
        <v>611</v>
      </c>
      <c r="C478" s="11" t="s">
        <v>97</v>
      </c>
      <c r="D478" s="13"/>
      <c r="E478" s="13"/>
      <c r="F478" s="41"/>
      <c r="G478" s="41"/>
      <c r="H478" s="14"/>
      <c r="I478" s="14"/>
      <c r="J478" s="20">
        <f>SUM(J479,J485,J503)</f>
        <v>15711884</v>
      </c>
      <c r="K478" s="42">
        <f>SUM(K479,K485,K503)</f>
        <v>15711884</v>
      </c>
      <c r="L478" s="42">
        <f>SUM(L479,L485,L503)</f>
        <v>0</v>
      </c>
      <c r="M478" s="42">
        <f>SUM(M479,M485,M503)</f>
        <v>0</v>
      </c>
      <c r="N478" s="42">
        <f>SUM(N479,N485,N503)</f>
        <v>0</v>
      </c>
      <c r="O478" s="15"/>
      <c r="P478" s="21">
        <f>SUM(P479,P485,P503)</f>
        <v>15627786</v>
      </c>
    </row>
    <row r="479" spans="1:16" s="22" customFormat="1" ht="15.75">
      <c r="A479" s="40" t="s">
        <v>362</v>
      </c>
      <c r="B479" s="11">
        <v>611</v>
      </c>
      <c r="C479" s="11" t="s">
        <v>97</v>
      </c>
      <c r="D479" s="13" t="s">
        <v>16</v>
      </c>
      <c r="E479" s="13"/>
      <c r="F479" s="41"/>
      <c r="G479" s="41"/>
      <c r="H479" s="14"/>
      <c r="I479" s="14"/>
      <c r="J479" s="20">
        <f t="shared" ref="J479:N479" si="359">SUM(J480)</f>
        <v>13082983</v>
      </c>
      <c r="K479" s="20">
        <f t="shared" si="359"/>
        <v>13082983</v>
      </c>
      <c r="L479" s="20">
        <f t="shared" si="359"/>
        <v>0</v>
      </c>
      <c r="M479" s="20">
        <f t="shared" si="359"/>
        <v>0</v>
      </c>
      <c r="N479" s="20">
        <f t="shared" si="359"/>
        <v>0</v>
      </c>
      <c r="O479" s="15"/>
      <c r="P479" s="21">
        <f t="shared" ref="P479" si="360">SUM(P480)</f>
        <v>12980289</v>
      </c>
    </row>
    <row r="480" spans="1:16" s="22" customFormat="1" ht="63">
      <c r="A480" s="40" t="s">
        <v>363</v>
      </c>
      <c r="B480" s="11" t="s">
        <v>360</v>
      </c>
      <c r="C480" s="11" t="s">
        <v>97</v>
      </c>
      <c r="D480" s="13" t="s">
        <v>16</v>
      </c>
      <c r="E480" s="13" t="s">
        <v>43</v>
      </c>
      <c r="F480" s="41" t="s">
        <v>21</v>
      </c>
      <c r="G480" s="41" t="s">
        <v>22</v>
      </c>
      <c r="H480" s="14" t="s">
        <v>23</v>
      </c>
      <c r="I480" s="14"/>
      <c r="J480" s="20">
        <f t="shared" ref="J480:N483" si="361">J481</f>
        <v>13082983</v>
      </c>
      <c r="K480" s="42">
        <f t="shared" si="361"/>
        <v>13082983</v>
      </c>
      <c r="L480" s="42">
        <f t="shared" si="361"/>
        <v>0</v>
      </c>
      <c r="M480" s="42">
        <f t="shared" si="361"/>
        <v>0</v>
      </c>
      <c r="N480" s="42">
        <f t="shared" si="361"/>
        <v>0</v>
      </c>
      <c r="O480" s="15"/>
      <c r="P480" s="21">
        <f t="shared" ref="P480:P483" si="362">P481</f>
        <v>12980289</v>
      </c>
    </row>
    <row r="481" spans="1:16" s="22" customFormat="1" ht="63">
      <c r="A481" s="40" t="s">
        <v>364</v>
      </c>
      <c r="B481" s="11" t="s">
        <v>360</v>
      </c>
      <c r="C481" s="11" t="s">
        <v>97</v>
      </c>
      <c r="D481" s="13" t="s">
        <v>16</v>
      </c>
      <c r="E481" s="13" t="s">
        <v>43</v>
      </c>
      <c r="F481" s="41" t="s">
        <v>25</v>
      </c>
      <c r="G481" s="41" t="s">
        <v>22</v>
      </c>
      <c r="H481" s="14" t="s">
        <v>23</v>
      </c>
      <c r="I481" s="14"/>
      <c r="J481" s="20">
        <f>SUM(J482)</f>
        <v>13082983</v>
      </c>
      <c r="K481" s="42">
        <f t="shared" ref="K481:P482" si="363">SUM(K482)</f>
        <v>13082983</v>
      </c>
      <c r="L481" s="42">
        <f t="shared" si="363"/>
        <v>0</v>
      </c>
      <c r="M481" s="42">
        <f t="shared" si="363"/>
        <v>0</v>
      </c>
      <c r="N481" s="42">
        <f t="shared" si="363"/>
        <v>0</v>
      </c>
      <c r="O481" s="15"/>
      <c r="P481" s="21">
        <f>SUM(P482)</f>
        <v>12980289</v>
      </c>
    </row>
    <row r="482" spans="1:16" s="22" customFormat="1" ht="47.25">
      <c r="A482" s="40" t="s">
        <v>307</v>
      </c>
      <c r="B482" s="11" t="s">
        <v>360</v>
      </c>
      <c r="C482" s="11" t="s">
        <v>97</v>
      </c>
      <c r="D482" s="13" t="s">
        <v>16</v>
      </c>
      <c r="E482" s="13" t="s">
        <v>43</v>
      </c>
      <c r="F482" s="41" t="s">
        <v>25</v>
      </c>
      <c r="G482" s="41" t="s">
        <v>16</v>
      </c>
      <c r="H482" s="14" t="s">
        <v>23</v>
      </c>
      <c r="I482" s="14"/>
      <c r="J482" s="21">
        <f t="shared" ref="J482" si="364">SUM(J483)</f>
        <v>13082983</v>
      </c>
      <c r="K482" s="21">
        <f t="shared" si="363"/>
        <v>13082983</v>
      </c>
      <c r="L482" s="21">
        <f t="shared" si="363"/>
        <v>0</v>
      </c>
      <c r="M482" s="21">
        <f t="shared" si="363"/>
        <v>0</v>
      </c>
      <c r="N482" s="21">
        <f t="shared" si="363"/>
        <v>0</v>
      </c>
      <c r="O482" s="21">
        <f t="shared" si="363"/>
        <v>0</v>
      </c>
      <c r="P482" s="21">
        <f t="shared" si="363"/>
        <v>12980289</v>
      </c>
    </row>
    <row r="483" spans="1:16" s="22" customFormat="1" ht="38.450000000000003" customHeight="1">
      <c r="A483" s="49" t="s">
        <v>365</v>
      </c>
      <c r="B483" s="11">
        <v>611</v>
      </c>
      <c r="C483" s="11" t="s">
        <v>97</v>
      </c>
      <c r="D483" s="13" t="s">
        <v>16</v>
      </c>
      <c r="E483" s="13" t="s">
        <v>43</v>
      </c>
      <c r="F483" s="41" t="s">
        <v>25</v>
      </c>
      <c r="G483" s="41" t="s">
        <v>16</v>
      </c>
      <c r="H483" s="14" t="s">
        <v>366</v>
      </c>
      <c r="I483" s="14"/>
      <c r="J483" s="20">
        <f t="shared" si="361"/>
        <v>13082983</v>
      </c>
      <c r="K483" s="20">
        <f t="shared" si="361"/>
        <v>13082983</v>
      </c>
      <c r="L483" s="20">
        <f t="shared" si="361"/>
        <v>0</v>
      </c>
      <c r="M483" s="20">
        <f t="shared" si="361"/>
        <v>0</v>
      </c>
      <c r="N483" s="20">
        <f t="shared" si="361"/>
        <v>0</v>
      </c>
      <c r="O483" s="15"/>
      <c r="P483" s="21">
        <f t="shared" si="362"/>
        <v>12980289</v>
      </c>
    </row>
    <row r="484" spans="1:16" s="22" customFormat="1" ht="47.25">
      <c r="A484" s="40" t="s">
        <v>107</v>
      </c>
      <c r="B484" s="11">
        <v>611</v>
      </c>
      <c r="C484" s="11" t="s">
        <v>97</v>
      </c>
      <c r="D484" s="13" t="s">
        <v>16</v>
      </c>
      <c r="E484" s="13" t="s">
        <v>43</v>
      </c>
      <c r="F484" s="41" t="s">
        <v>25</v>
      </c>
      <c r="G484" s="41" t="s">
        <v>16</v>
      </c>
      <c r="H484" s="14" t="s">
        <v>366</v>
      </c>
      <c r="I484" s="14" t="s">
        <v>14</v>
      </c>
      <c r="J484" s="20">
        <v>13082983</v>
      </c>
      <c r="K484" s="42">
        <f>J484</f>
        <v>13082983</v>
      </c>
      <c r="L484" s="42"/>
      <c r="M484" s="42"/>
      <c r="N484" s="42"/>
      <c r="O484" s="15"/>
      <c r="P484" s="21">
        <v>12980289</v>
      </c>
    </row>
    <row r="485" spans="1:16" s="22" customFormat="1" ht="15.75">
      <c r="A485" s="40" t="s">
        <v>367</v>
      </c>
      <c r="B485" s="11">
        <v>611</v>
      </c>
      <c r="C485" s="11" t="s">
        <v>97</v>
      </c>
      <c r="D485" s="13" t="s">
        <v>38</v>
      </c>
      <c r="E485" s="13"/>
      <c r="F485" s="41"/>
      <c r="G485" s="41"/>
      <c r="H485" s="14"/>
      <c r="I485" s="14"/>
      <c r="J485" s="20">
        <f>SUM(J486,J498)</f>
        <v>756922</v>
      </c>
      <c r="K485" s="42">
        <f>SUM(K486,K498)</f>
        <v>756922</v>
      </c>
      <c r="L485" s="42">
        <f>SUM(L486,L498)</f>
        <v>0</v>
      </c>
      <c r="M485" s="42">
        <f>SUM(M486,M498)</f>
        <v>0</v>
      </c>
      <c r="N485" s="42">
        <f>SUM(N486,N498)</f>
        <v>0</v>
      </c>
      <c r="O485" s="15"/>
      <c r="P485" s="21">
        <f>SUM(P486,P498)</f>
        <v>741926</v>
      </c>
    </row>
    <row r="486" spans="1:16" s="22" customFormat="1" ht="63">
      <c r="A486" s="40" t="s">
        <v>363</v>
      </c>
      <c r="B486" s="11" t="s">
        <v>360</v>
      </c>
      <c r="C486" s="11" t="s">
        <v>97</v>
      </c>
      <c r="D486" s="13" t="s">
        <v>38</v>
      </c>
      <c r="E486" s="13" t="s">
        <v>43</v>
      </c>
      <c r="F486" s="41" t="s">
        <v>21</v>
      </c>
      <c r="G486" s="41" t="s">
        <v>22</v>
      </c>
      <c r="H486" s="14" t="s">
        <v>23</v>
      </c>
      <c r="I486" s="14"/>
      <c r="J486" s="20">
        <f t="shared" ref="J486" si="365">SUM(J487)</f>
        <v>719881</v>
      </c>
      <c r="K486" s="42">
        <f>SUM(K487,)</f>
        <v>719881</v>
      </c>
      <c r="L486" s="42">
        <f>SUM(L487)</f>
        <v>0</v>
      </c>
      <c r="M486" s="42">
        <f>SUM(M487)</f>
        <v>0</v>
      </c>
      <c r="N486" s="42">
        <f>SUM(N487)</f>
        <v>0</v>
      </c>
      <c r="O486" s="15"/>
      <c r="P486" s="21">
        <f t="shared" ref="P486" si="366">SUM(P487)</f>
        <v>705618</v>
      </c>
    </row>
    <row r="487" spans="1:16" s="22" customFormat="1" ht="47.25">
      <c r="A487" s="40" t="s">
        <v>368</v>
      </c>
      <c r="B487" s="11" t="s">
        <v>360</v>
      </c>
      <c r="C487" s="11" t="s">
        <v>97</v>
      </c>
      <c r="D487" s="13" t="s">
        <v>38</v>
      </c>
      <c r="E487" s="13" t="s">
        <v>43</v>
      </c>
      <c r="F487" s="41" t="s">
        <v>9</v>
      </c>
      <c r="G487" s="41" t="s">
        <v>22</v>
      </c>
      <c r="H487" s="14" t="s">
        <v>23</v>
      </c>
      <c r="I487" s="14"/>
      <c r="J487" s="20">
        <f>SUM(J488,J491,J495)</f>
        <v>719881</v>
      </c>
      <c r="K487" s="20">
        <f t="shared" ref="K487:N487" si="367">SUM(K488,K491,K495)</f>
        <v>719881</v>
      </c>
      <c r="L487" s="20">
        <f t="shared" si="367"/>
        <v>0</v>
      </c>
      <c r="M487" s="20">
        <f t="shared" si="367"/>
        <v>0</v>
      </c>
      <c r="N487" s="20">
        <f t="shared" si="367"/>
        <v>0</v>
      </c>
      <c r="O487" s="15"/>
      <c r="P487" s="20">
        <f>SUM(P488,P491,P495)</f>
        <v>705618</v>
      </c>
    </row>
    <row r="488" spans="1:16" s="22" customFormat="1" ht="31.5">
      <c r="A488" s="40" t="s">
        <v>369</v>
      </c>
      <c r="B488" s="11" t="s">
        <v>360</v>
      </c>
      <c r="C488" s="11" t="s">
        <v>97</v>
      </c>
      <c r="D488" s="13" t="s">
        <v>38</v>
      </c>
      <c r="E488" s="13" t="s">
        <v>43</v>
      </c>
      <c r="F488" s="41" t="s">
        <v>9</v>
      </c>
      <c r="G488" s="41" t="s">
        <v>16</v>
      </c>
      <c r="H488" s="14" t="s">
        <v>23</v>
      </c>
      <c r="I488" s="14"/>
      <c r="J488" s="20">
        <f t="shared" ref="J488:N488" si="368">J489</f>
        <v>205000</v>
      </c>
      <c r="K488" s="42">
        <f t="shared" si="368"/>
        <v>205000</v>
      </c>
      <c r="L488" s="42">
        <f t="shared" si="368"/>
        <v>0</v>
      </c>
      <c r="M488" s="42">
        <f t="shared" si="368"/>
        <v>0</v>
      </c>
      <c r="N488" s="42">
        <f t="shared" si="368"/>
        <v>0</v>
      </c>
      <c r="O488" s="15"/>
      <c r="P488" s="21">
        <f t="shared" ref="P488" si="369">P489</f>
        <v>205000</v>
      </c>
    </row>
    <row r="489" spans="1:16" s="22" customFormat="1" ht="63">
      <c r="A489" s="40" t="s">
        <v>370</v>
      </c>
      <c r="B489" s="11" t="s">
        <v>360</v>
      </c>
      <c r="C489" s="11" t="s">
        <v>97</v>
      </c>
      <c r="D489" s="13" t="s">
        <v>38</v>
      </c>
      <c r="E489" s="13" t="s">
        <v>43</v>
      </c>
      <c r="F489" s="41" t="s">
        <v>9</v>
      </c>
      <c r="G489" s="41" t="s">
        <v>16</v>
      </c>
      <c r="H489" s="14" t="s">
        <v>371</v>
      </c>
      <c r="I489" s="14"/>
      <c r="J489" s="20">
        <f t="shared" ref="J489:N489" si="370">SUM(J490:J490)</f>
        <v>205000</v>
      </c>
      <c r="K489" s="42">
        <f t="shared" si="370"/>
        <v>205000</v>
      </c>
      <c r="L489" s="42">
        <f t="shared" si="370"/>
        <v>0</v>
      </c>
      <c r="M489" s="42">
        <f t="shared" si="370"/>
        <v>0</v>
      </c>
      <c r="N489" s="42">
        <f t="shared" si="370"/>
        <v>0</v>
      </c>
      <c r="O489" s="15"/>
      <c r="P489" s="21">
        <f t="shared" ref="P489" si="371">SUM(P490:P490)</f>
        <v>205000</v>
      </c>
    </row>
    <row r="490" spans="1:16" s="22" customFormat="1" ht="94.5">
      <c r="A490" s="40" t="s">
        <v>28</v>
      </c>
      <c r="B490" s="11" t="s">
        <v>360</v>
      </c>
      <c r="C490" s="11" t="s">
        <v>97</v>
      </c>
      <c r="D490" s="13" t="s">
        <v>38</v>
      </c>
      <c r="E490" s="13" t="s">
        <v>43</v>
      </c>
      <c r="F490" s="41" t="s">
        <v>9</v>
      </c>
      <c r="G490" s="41" t="s">
        <v>16</v>
      </c>
      <c r="H490" s="14" t="s">
        <v>371</v>
      </c>
      <c r="I490" s="14" t="s">
        <v>29</v>
      </c>
      <c r="J490" s="20">
        <v>205000</v>
      </c>
      <c r="K490" s="42">
        <f>J490</f>
        <v>205000</v>
      </c>
      <c r="L490" s="42"/>
      <c r="M490" s="42"/>
      <c r="N490" s="42"/>
      <c r="O490" s="15"/>
      <c r="P490" s="21">
        <v>205000</v>
      </c>
    </row>
    <row r="491" spans="1:16" s="22" customFormat="1" ht="63">
      <c r="A491" s="40" t="s">
        <v>372</v>
      </c>
      <c r="B491" s="11" t="s">
        <v>360</v>
      </c>
      <c r="C491" s="11" t="s">
        <v>97</v>
      </c>
      <c r="D491" s="13" t="s">
        <v>38</v>
      </c>
      <c r="E491" s="13" t="s">
        <v>43</v>
      </c>
      <c r="F491" s="41" t="s">
        <v>9</v>
      </c>
      <c r="G491" s="41" t="s">
        <v>38</v>
      </c>
      <c r="H491" s="14" t="s">
        <v>23</v>
      </c>
      <c r="I491" s="14"/>
      <c r="J491" s="20">
        <f t="shared" ref="J491:N491" si="372">J492</f>
        <v>450281</v>
      </c>
      <c r="K491" s="42">
        <f t="shared" si="372"/>
        <v>450281</v>
      </c>
      <c r="L491" s="42">
        <f t="shared" si="372"/>
        <v>0</v>
      </c>
      <c r="M491" s="42">
        <f t="shared" si="372"/>
        <v>0</v>
      </c>
      <c r="N491" s="42">
        <f t="shared" si="372"/>
        <v>0</v>
      </c>
      <c r="O491" s="15"/>
      <c r="P491" s="21">
        <f t="shared" ref="P491" si="373">P492</f>
        <v>436018</v>
      </c>
    </row>
    <row r="492" spans="1:16" s="22" customFormat="1" ht="47.25">
      <c r="A492" s="40" t="s">
        <v>373</v>
      </c>
      <c r="B492" s="11" t="s">
        <v>360</v>
      </c>
      <c r="C492" s="11" t="s">
        <v>97</v>
      </c>
      <c r="D492" s="13" t="s">
        <v>38</v>
      </c>
      <c r="E492" s="13" t="s">
        <v>43</v>
      </c>
      <c r="F492" s="41" t="s">
        <v>9</v>
      </c>
      <c r="G492" s="41" t="s">
        <v>38</v>
      </c>
      <c r="H492" s="14" t="s">
        <v>374</v>
      </c>
      <c r="I492" s="14"/>
      <c r="J492" s="20">
        <f t="shared" ref="J492:N492" si="374">SUM(J493:J493)</f>
        <v>450281</v>
      </c>
      <c r="K492" s="42">
        <f t="shared" si="374"/>
        <v>450281</v>
      </c>
      <c r="L492" s="42">
        <f t="shared" si="374"/>
        <v>0</v>
      </c>
      <c r="M492" s="42">
        <f t="shared" si="374"/>
        <v>0</v>
      </c>
      <c r="N492" s="42">
        <f t="shared" si="374"/>
        <v>0</v>
      </c>
      <c r="O492" s="15"/>
      <c r="P492" s="21">
        <f t="shared" ref="P492" si="375">SUM(P493:P493)</f>
        <v>436018</v>
      </c>
    </row>
    <row r="493" spans="1:16" s="22" customFormat="1" ht="94.5">
      <c r="A493" s="40" t="s">
        <v>28</v>
      </c>
      <c r="B493" s="11" t="s">
        <v>360</v>
      </c>
      <c r="C493" s="11" t="s">
        <v>97</v>
      </c>
      <c r="D493" s="13" t="s">
        <v>38</v>
      </c>
      <c r="E493" s="13" t="s">
        <v>43</v>
      </c>
      <c r="F493" s="41" t="s">
        <v>9</v>
      </c>
      <c r="G493" s="41" t="s">
        <v>38</v>
      </c>
      <c r="H493" s="14" t="s">
        <v>374</v>
      </c>
      <c r="I493" s="14" t="s">
        <v>29</v>
      </c>
      <c r="J493" s="20">
        <v>450281</v>
      </c>
      <c r="K493" s="42">
        <f>J493</f>
        <v>450281</v>
      </c>
      <c r="L493" s="42"/>
      <c r="M493" s="42"/>
      <c r="N493" s="42"/>
      <c r="O493" s="15"/>
      <c r="P493" s="21">
        <v>436018</v>
      </c>
    </row>
    <row r="494" spans="1:16" s="22" customFormat="1" ht="63">
      <c r="A494" s="40" t="s">
        <v>375</v>
      </c>
      <c r="B494" s="11" t="s">
        <v>360</v>
      </c>
      <c r="C494" s="11" t="s">
        <v>97</v>
      </c>
      <c r="D494" s="13" t="s">
        <v>38</v>
      </c>
      <c r="E494" s="13" t="s">
        <v>43</v>
      </c>
      <c r="F494" s="41" t="s">
        <v>9</v>
      </c>
      <c r="G494" s="41" t="s">
        <v>18</v>
      </c>
      <c r="H494" s="14" t="s">
        <v>23</v>
      </c>
      <c r="I494" s="14"/>
      <c r="J494" s="20">
        <f t="shared" ref="J494:N494" si="376">J495</f>
        <v>64600</v>
      </c>
      <c r="K494" s="42">
        <f t="shared" si="376"/>
        <v>64600</v>
      </c>
      <c r="L494" s="42">
        <f t="shared" si="376"/>
        <v>0</v>
      </c>
      <c r="M494" s="42">
        <f t="shared" si="376"/>
        <v>0</v>
      </c>
      <c r="N494" s="42">
        <f t="shared" si="376"/>
        <v>0</v>
      </c>
      <c r="O494" s="15"/>
      <c r="P494" s="21">
        <f t="shared" ref="P494" si="377">P495</f>
        <v>64600</v>
      </c>
    </row>
    <row r="495" spans="1:16" s="22" customFormat="1" ht="78.75">
      <c r="A495" s="40" t="s">
        <v>376</v>
      </c>
      <c r="B495" s="11" t="s">
        <v>360</v>
      </c>
      <c r="C495" s="11" t="s">
        <v>97</v>
      </c>
      <c r="D495" s="13" t="s">
        <v>38</v>
      </c>
      <c r="E495" s="13" t="s">
        <v>43</v>
      </c>
      <c r="F495" s="41" t="s">
        <v>9</v>
      </c>
      <c r="G495" s="41" t="s">
        <v>18</v>
      </c>
      <c r="H495" s="14" t="s">
        <v>377</v>
      </c>
      <c r="I495" s="14"/>
      <c r="J495" s="20">
        <f t="shared" ref="J495:N495" si="378">SUM(J496:J497)</f>
        <v>64600</v>
      </c>
      <c r="K495" s="42">
        <f t="shared" si="378"/>
        <v>64600</v>
      </c>
      <c r="L495" s="42">
        <f t="shared" si="378"/>
        <v>0</v>
      </c>
      <c r="M495" s="42">
        <f t="shared" si="378"/>
        <v>0</v>
      </c>
      <c r="N495" s="42">
        <f t="shared" si="378"/>
        <v>0</v>
      </c>
      <c r="O495" s="15"/>
      <c r="P495" s="21">
        <f t="shared" ref="P495" si="379">SUM(P496:P497)</f>
        <v>64600</v>
      </c>
    </row>
    <row r="496" spans="1:16" s="22" customFormat="1" ht="94.5">
      <c r="A496" s="40" t="s">
        <v>28</v>
      </c>
      <c r="B496" s="11" t="s">
        <v>360</v>
      </c>
      <c r="C496" s="11" t="s">
        <v>97</v>
      </c>
      <c r="D496" s="13" t="s">
        <v>38</v>
      </c>
      <c r="E496" s="13" t="s">
        <v>43</v>
      </c>
      <c r="F496" s="41" t="s">
        <v>9</v>
      </c>
      <c r="G496" s="41" t="s">
        <v>18</v>
      </c>
      <c r="H496" s="14" t="s">
        <v>377</v>
      </c>
      <c r="I496" s="14" t="s">
        <v>29</v>
      </c>
      <c r="J496" s="20">
        <v>43200</v>
      </c>
      <c r="K496" s="42">
        <f>J496</f>
        <v>43200</v>
      </c>
      <c r="L496" s="42"/>
      <c r="M496" s="42"/>
      <c r="N496" s="42"/>
      <c r="O496" s="15"/>
      <c r="P496" s="21">
        <v>43200</v>
      </c>
    </row>
    <row r="497" spans="1:16" s="22" customFormat="1" ht="31.5">
      <c r="A497" s="40" t="s">
        <v>45</v>
      </c>
      <c r="B497" s="11" t="s">
        <v>360</v>
      </c>
      <c r="C497" s="11" t="s">
        <v>97</v>
      </c>
      <c r="D497" s="13" t="s">
        <v>38</v>
      </c>
      <c r="E497" s="13" t="s">
        <v>43</v>
      </c>
      <c r="F497" s="41" t="s">
        <v>9</v>
      </c>
      <c r="G497" s="41" t="s">
        <v>18</v>
      </c>
      <c r="H497" s="14" t="s">
        <v>377</v>
      </c>
      <c r="I497" s="14" t="s">
        <v>46</v>
      </c>
      <c r="J497" s="20">
        <v>21400</v>
      </c>
      <c r="K497" s="42">
        <f>J497</f>
        <v>21400</v>
      </c>
      <c r="L497" s="42"/>
      <c r="M497" s="42"/>
      <c r="N497" s="42"/>
      <c r="O497" s="15"/>
      <c r="P497" s="21">
        <v>21400</v>
      </c>
    </row>
    <row r="498" spans="1:16" s="22" customFormat="1" ht="63">
      <c r="A498" s="40" t="s">
        <v>150</v>
      </c>
      <c r="B498" s="11" t="s">
        <v>360</v>
      </c>
      <c r="C498" s="11" t="s">
        <v>97</v>
      </c>
      <c r="D498" s="13" t="s">
        <v>38</v>
      </c>
      <c r="E498" s="13" t="s">
        <v>139</v>
      </c>
      <c r="F498" s="41" t="s">
        <v>21</v>
      </c>
      <c r="G498" s="41" t="s">
        <v>22</v>
      </c>
      <c r="H498" s="14" t="s">
        <v>23</v>
      </c>
      <c r="I498" s="14"/>
      <c r="J498" s="20">
        <f t="shared" ref="J498:N501" si="380">J499</f>
        <v>37041</v>
      </c>
      <c r="K498" s="42">
        <f t="shared" si="380"/>
        <v>37041</v>
      </c>
      <c r="L498" s="42">
        <f t="shared" si="380"/>
        <v>0</v>
      </c>
      <c r="M498" s="42">
        <f t="shared" si="380"/>
        <v>0</v>
      </c>
      <c r="N498" s="42">
        <f t="shared" si="380"/>
        <v>0</v>
      </c>
      <c r="O498" s="15"/>
      <c r="P498" s="21">
        <f t="shared" ref="P498:P501" si="381">P499</f>
        <v>36308</v>
      </c>
    </row>
    <row r="499" spans="1:16" s="22" customFormat="1" ht="78.75">
      <c r="A499" s="40" t="s">
        <v>155</v>
      </c>
      <c r="B499" s="11" t="s">
        <v>360</v>
      </c>
      <c r="C499" s="11" t="s">
        <v>97</v>
      </c>
      <c r="D499" s="13" t="s">
        <v>38</v>
      </c>
      <c r="E499" s="13" t="s">
        <v>139</v>
      </c>
      <c r="F499" s="41" t="s">
        <v>34</v>
      </c>
      <c r="G499" s="41" t="s">
        <v>22</v>
      </c>
      <c r="H499" s="14" t="s">
        <v>23</v>
      </c>
      <c r="I499" s="14"/>
      <c r="J499" s="20">
        <f t="shared" si="380"/>
        <v>37041</v>
      </c>
      <c r="K499" s="42">
        <f t="shared" si="380"/>
        <v>37041</v>
      </c>
      <c r="L499" s="42">
        <f t="shared" si="380"/>
        <v>0</v>
      </c>
      <c r="M499" s="42">
        <f t="shared" si="380"/>
        <v>0</v>
      </c>
      <c r="N499" s="42">
        <f t="shared" si="380"/>
        <v>0</v>
      </c>
      <c r="O499" s="15"/>
      <c r="P499" s="21">
        <f t="shared" si="381"/>
        <v>36308</v>
      </c>
    </row>
    <row r="500" spans="1:16" s="22" customFormat="1" ht="31.5">
      <c r="A500" s="40" t="s">
        <v>378</v>
      </c>
      <c r="B500" s="11" t="s">
        <v>360</v>
      </c>
      <c r="C500" s="11" t="s">
        <v>97</v>
      </c>
      <c r="D500" s="13" t="s">
        <v>38</v>
      </c>
      <c r="E500" s="13" t="s">
        <v>139</v>
      </c>
      <c r="F500" s="41" t="s">
        <v>34</v>
      </c>
      <c r="G500" s="41" t="s">
        <v>38</v>
      </c>
      <c r="H500" s="14" t="s">
        <v>23</v>
      </c>
      <c r="I500" s="14"/>
      <c r="J500" s="20">
        <f t="shared" si="380"/>
        <v>37041</v>
      </c>
      <c r="K500" s="42">
        <f>K501</f>
        <v>37041</v>
      </c>
      <c r="L500" s="42">
        <f>L501</f>
        <v>0</v>
      </c>
      <c r="M500" s="42">
        <f>M501</f>
        <v>0</v>
      </c>
      <c r="N500" s="42">
        <f>N501</f>
        <v>0</v>
      </c>
      <c r="O500" s="15"/>
      <c r="P500" s="21">
        <f t="shared" si="381"/>
        <v>36308</v>
      </c>
    </row>
    <row r="501" spans="1:16" s="22" customFormat="1" ht="31.5">
      <c r="A501" s="40" t="s">
        <v>379</v>
      </c>
      <c r="B501" s="11" t="s">
        <v>360</v>
      </c>
      <c r="C501" s="11" t="s">
        <v>97</v>
      </c>
      <c r="D501" s="13" t="s">
        <v>38</v>
      </c>
      <c r="E501" s="13" t="s">
        <v>139</v>
      </c>
      <c r="F501" s="41" t="s">
        <v>34</v>
      </c>
      <c r="G501" s="41" t="s">
        <v>38</v>
      </c>
      <c r="H501" s="14" t="s">
        <v>380</v>
      </c>
      <c r="I501" s="14"/>
      <c r="J501" s="20">
        <f t="shared" si="380"/>
        <v>37041</v>
      </c>
      <c r="K501" s="42">
        <f t="shared" si="380"/>
        <v>37041</v>
      </c>
      <c r="L501" s="42">
        <f t="shared" si="380"/>
        <v>0</v>
      </c>
      <c r="M501" s="42">
        <f t="shared" si="380"/>
        <v>0</v>
      </c>
      <c r="N501" s="42">
        <f t="shared" si="380"/>
        <v>0</v>
      </c>
      <c r="O501" s="15"/>
      <c r="P501" s="21">
        <f t="shared" si="381"/>
        <v>36308</v>
      </c>
    </row>
    <row r="502" spans="1:16" s="22" customFormat="1" ht="31.5">
      <c r="A502" s="40" t="s">
        <v>45</v>
      </c>
      <c r="B502" s="11" t="s">
        <v>360</v>
      </c>
      <c r="C502" s="11" t="s">
        <v>97</v>
      </c>
      <c r="D502" s="13" t="s">
        <v>38</v>
      </c>
      <c r="E502" s="13" t="s">
        <v>139</v>
      </c>
      <c r="F502" s="41" t="s">
        <v>34</v>
      </c>
      <c r="G502" s="41" t="s">
        <v>38</v>
      </c>
      <c r="H502" s="14" t="s">
        <v>380</v>
      </c>
      <c r="I502" s="14" t="s">
        <v>46</v>
      </c>
      <c r="J502" s="20">
        <v>37041</v>
      </c>
      <c r="K502" s="42">
        <f>J502</f>
        <v>37041</v>
      </c>
      <c r="L502" s="42"/>
      <c r="M502" s="42"/>
      <c r="N502" s="42"/>
      <c r="O502" s="15"/>
      <c r="P502" s="21">
        <v>36308</v>
      </c>
    </row>
    <row r="503" spans="1:16" s="22" customFormat="1" ht="31.5">
      <c r="A503" s="40" t="s">
        <v>381</v>
      </c>
      <c r="B503" s="11" t="s">
        <v>360</v>
      </c>
      <c r="C503" s="11" t="s">
        <v>97</v>
      </c>
      <c r="D503" s="13" t="s">
        <v>58</v>
      </c>
      <c r="E503" s="13"/>
      <c r="F503" s="41"/>
      <c r="G503" s="41"/>
      <c r="H503" s="14"/>
      <c r="I503" s="14"/>
      <c r="J503" s="20">
        <f t="shared" ref="J503:N505" si="382">J504</f>
        <v>1871979</v>
      </c>
      <c r="K503" s="42">
        <f t="shared" si="382"/>
        <v>1871979</v>
      </c>
      <c r="L503" s="42">
        <f t="shared" si="382"/>
        <v>0</v>
      </c>
      <c r="M503" s="42">
        <f t="shared" si="382"/>
        <v>0</v>
      </c>
      <c r="N503" s="42">
        <f t="shared" si="382"/>
        <v>0</v>
      </c>
      <c r="O503" s="15"/>
      <c r="P503" s="21">
        <f t="shared" ref="P503:P505" si="383">P504</f>
        <v>1905571</v>
      </c>
    </row>
    <row r="504" spans="1:16" s="22" customFormat="1" ht="63">
      <c r="A504" s="40" t="s">
        <v>363</v>
      </c>
      <c r="B504" s="11" t="s">
        <v>360</v>
      </c>
      <c r="C504" s="11" t="s">
        <v>97</v>
      </c>
      <c r="D504" s="13" t="s">
        <v>58</v>
      </c>
      <c r="E504" s="13" t="s">
        <v>43</v>
      </c>
      <c r="F504" s="41" t="s">
        <v>21</v>
      </c>
      <c r="G504" s="41" t="s">
        <v>22</v>
      </c>
      <c r="H504" s="14" t="s">
        <v>23</v>
      </c>
      <c r="I504" s="14"/>
      <c r="J504" s="20">
        <f t="shared" si="382"/>
        <v>1871979</v>
      </c>
      <c r="K504" s="42">
        <f t="shared" si="382"/>
        <v>1871979</v>
      </c>
      <c r="L504" s="42">
        <f t="shared" si="382"/>
        <v>0</v>
      </c>
      <c r="M504" s="42">
        <f t="shared" si="382"/>
        <v>0</v>
      </c>
      <c r="N504" s="42">
        <f t="shared" si="382"/>
        <v>0</v>
      </c>
      <c r="O504" s="15"/>
      <c r="P504" s="21">
        <f t="shared" si="383"/>
        <v>1905571</v>
      </c>
    </row>
    <row r="505" spans="1:16" s="22" customFormat="1" ht="94.5">
      <c r="A505" s="40" t="s">
        <v>382</v>
      </c>
      <c r="B505" s="11">
        <v>611</v>
      </c>
      <c r="C505" s="11" t="s">
        <v>97</v>
      </c>
      <c r="D505" s="13" t="s">
        <v>58</v>
      </c>
      <c r="E505" s="13" t="s">
        <v>43</v>
      </c>
      <c r="F505" s="41" t="s">
        <v>34</v>
      </c>
      <c r="G505" s="41" t="s">
        <v>22</v>
      </c>
      <c r="H505" s="14" t="s">
        <v>23</v>
      </c>
      <c r="I505" s="14"/>
      <c r="J505" s="20">
        <f t="shared" si="382"/>
        <v>1871979</v>
      </c>
      <c r="K505" s="42">
        <f t="shared" si="382"/>
        <v>1871979</v>
      </c>
      <c r="L505" s="42">
        <f t="shared" si="382"/>
        <v>0</v>
      </c>
      <c r="M505" s="42">
        <f t="shared" si="382"/>
        <v>0</v>
      </c>
      <c r="N505" s="42">
        <f t="shared" si="382"/>
        <v>0</v>
      </c>
      <c r="O505" s="15"/>
      <c r="P505" s="21">
        <f t="shared" si="383"/>
        <v>1905571</v>
      </c>
    </row>
    <row r="506" spans="1:16" s="22" customFormat="1" ht="63">
      <c r="A506" s="40" t="s">
        <v>184</v>
      </c>
      <c r="B506" s="11">
        <v>611</v>
      </c>
      <c r="C506" s="11" t="s">
        <v>97</v>
      </c>
      <c r="D506" s="13" t="s">
        <v>58</v>
      </c>
      <c r="E506" s="13" t="s">
        <v>43</v>
      </c>
      <c r="F506" s="41" t="s">
        <v>34</v>
      </c>
      <c r="G506" s="41" t="s">
        <v>16</v>
      </c>
      <c r="H506" s="14" t="s">
        <v>23</v>
      </c>
      <c r="I506" s="14"/>
      <c r="J506" s="20">
        <f t="shared" ref="J506:N506" si="384">SUM(J507,J511)</f>
        <v>1871979</v>
      </c>
      <c r="K506" s="42">
        <f t="shared" si="384"/>
        <v>1871979</v>
      </c>
      <c r="L506" s="42">
        <f t="shared" si="384"/>
        <v>0</v>
      </c>
      <c r="M506" s="42">
        <f t="shared" si="384"/>
        <v>0</v>
      </c>
      <c r="N506" s="42">
        <f t="shared" si="384"/>
        <v>0</v>
      </c>
      <c r="O506" s="15"/>
      <c r="P506" s="21">
        <f t="shared" ref="P506" si="385">SUM(P507,P511)</f>
        <v>1905571</v>
      </c>
    </row>
    <row r="507" spans="1:16" s="22" customFormat="1" ht="31.5">
      <c r="A507" s="40" t="s">
        <v>26</v>
      </c>
      <c r="B507" s="11">
        <v>611</v>
      </c>
      <c r="C507" s="11" t="s">
        <v>97</v>
      </c>
      <c r="D507" s="13" t="s">
        <v>58</v>
      </c>
      <c r="E507" s="13" t="s">
        <v>43</v>
      </c>
      <c r="F507" s="41" t="s">
        <v>34</v>
      </c>
      <c r="G507" s="41" t="s">
        <v>16</v>
      </c>
      <c r="H507" s="14" t="s">
        <v>27</v>
      </c>
      <c r="I507" s="14"/>
      <c r="J507" s="20">
        <f t="shared" ref="J507" si="386">SUM(J508:J510)</f>
        <v>76778</v>
      </c>
      <c r="K507" s="42">
        <f t="shared" ref="K507:N507" si="387">SUM(K508:K510)</f>
        <v>76778</v>
      </c>
      <c r="L507" s="42">
        <f t="shared" si="387"/>
        <v>0</v>
      </c>
      <c r="M507" s="42">
        <f t="shared" si="387"/>
        <v>0</v>
      </c>
      <c r="N507" s="42">
        <f t="shared" si="387"/>
        <v>0</v>
      </c>
      <c r="O507" s="15"/>
      <c r="P507" s="21">
        <f t="shared" ref="P507" si="388">SUM(P508:P510)</f>
        <v>76135</v>
      </c>
    </row>
    <row r="508" spans="1:16" s="22" customFormat="1" ht="94.5">
      <c r="A508" s="40" t="s">
        <v>28</v>
      </c>
      <c r="B508" s="11">
        <v>611</v>
      </c>
      <c r="C508" s="11" t="s">
        <v>97</v>
      </c>
      <c r="D508" s="13" t="s">
        <v>58</v>
      </c>
      <c r="E508" s="13" t="s">
        <v>43</v>
      </c>
      <c r="F508" s="41" t="s">
        <v>34</v>
      </c>
      <c r="G508" s="41" t="s">
        <v>16</v>
      </c>
      <c r="H508" s="14" t="s">
        <v>27</v>
      </c>
      <c r="I508" s="14" t="s">
        <v>29</v>
      </c>
      <c r="J508" s="20">
        <v>44320</v>
      </c>
      <c r="K508" s="42">
        <f>J508</f>
        <v>44320</v>
      </c>
      <c r="L508" s="42"/>
      <c r="M508" s="42"/>
      <c r="N508" s="42"/>
      <c r="O508" s="15"/>
      <c r="P508" s="21">
        <v>44320</v>
      </c>
    </row>
    <row r="509" spans="1:16" s="22" customFormat="1" ht="31.5">
      <c r="A509" s="40" t="s">
        <v>45</v>
      </c>
      <c r="B509" s="11">
        <v>611</v>
      </c>
      <c r="C509" s="11" t="s">
        <v>97</v>
      </c>
      <c r="D509" s="13" t="s">
        <v>58</v>
      </c>
      <c r="E509" s="13" t="s">
        <v>43</v>
      </c>
      <c r="F509" s="41" t="s">
        <v>34</v>
      </c>
      <c r="G509" s="41" t="s">
        <v>16</v>
      </c>
      <c r="H509" s="14" t="s">
        <v>27</v>
      </c>
      <c r="I509" s="14" t="s">
        <v>46</v>
      </c>
      <c r="J509" s="20">
        <v>32268</v>
      </c>
      <c r="K509" s="42">
        <f>J509</f>
        <v>32268</v>
      </c>
      <c r="L509" s="42"/>
      <c r="M509" s="42"/>
      <c r="N509" s="42"/>
      <c r="O509" s="15"/>
      <c r="P509" s="21">
        <v>31815</v>
      </c>
    </row>
    <row r="510" spans="1:16" s="22" customFormat="1" ht="15.75">
      <c r="A510" s="40" t="s">
        <v>47</v>
      </c>
      <c r="B510" s="11">
        <v>611</v>
      </c>
      <c r="C510" s="11" t="s">
        <v>97</v>
      </c>
      <c r="D510" s="13" t="s">
        <v>58</v>
      </c>
      <c r="E510" s="13" t="s">
        <v>43</v>
      </c>
      <c r="F510" s="41" t="s">
        <v>34</v>
      </c>
      <c r="G510" s="41" t="s">
        <v>16</v>
      </c>
      <c r="H510" s="14" t="s">
        <v>27</v>
      </c>
      <c r="I510" s="14" t="s">
        <v>48</v>
      </c>
      <c r="J510" s="20">
        <v>190</v>
      </c>
      <c r="K510" s="42">
        <f>J510</f>
        <v>190</v>
      </c>
      <c r="L510" s="42"/>
      <c r="M510" s="42"/>
      <c r="N510" s="42"/>
      <c r="O510" s="15"/>
      <c r="P510" s="21">
        <v>0</v>
      </c>
    </row>
    <row r="511" spans="1:16" s="17" customFormat="1" ht="31.5">
      <c r="A511" s="40" t="s">
        <v>30</v>
      </c>
      <c r="B511" s="11">
        <v>611</v>
      </c>
      <c r="C511" s="11" t="s">
        <v>97</v>
      </c>
      <c r="D511" s="13" t="s">
        <v>58</v>
      </c>
      <c r="E511" s="13" t="s">
        <v>43</v>
      </c>
      <c r="F511" s="41" t="s">
        <v>34</v>
      </c>
      <c r="G511" s="41" t="s">
        <v>16</v>
      </c>
      <c r="H511" s="14" t="s">
        <v>31</v>
      </c>
      <c r="I511" s="14"/>
      <c r="J511" s="20">
        <f t="shared" ref="J511:N511" si="389">SUM(J512:J512)</f>
        <v>1795201</v>
      </c>
      <c r="K511" s="42">
        <f t="shared" si="389"/>
        <v>1795201</v>
      </c>
      <c r="L511" s="42">
        <f t="shared" si="389"/>
        <v>0</v>
      </c>
      <c r="M511" s="42">
        <f t="shared" si="389"/>
        <v>0</v>
      </c>
      <c r="N511" s="42">
        <f t="shared" si="389"/>
        <v>0</v>
      </c>
      <c r="O511" s="16"/>
      <c r="P511" s="21">
        <f t="shared" ref="P511" si="390">SUM(P512:P512)</f>
        <v>1829436</v>
      </c>
    </row>
    <row r="512" spans="1:16" s="17" customFormat="1" ht="94.5">
      <c r="A512" s="40" t="s">
        <v>28</v>
      </c>
      <c r="B512" s="11">
        <v>611</v>
      </c>
      <c r="C512" s="11" t="s">
        <v>97</v>
      </c>
      <c r="D512" s="13" t="s">
        <v>58</v>
      </c>
      <c r="E512" s="13" t="s">
        <v>43</v>
      </c>
      <c r="F512" s="41" t="s">
        <v>34</v>
      </c>
      <c r="G512" s="41" t="s">
        <v>16</v>
      </c>
      <c r="H512" s="14" t="s">
        <v>31</v>
      </c>
      <c r="I512" s="14" t="s">
        <v>29</v>
      </c>
      <c r="J512" s="20">
        <v>1795201</v>
      </c>
      <c r="K512" s="42">
        <f>J512</f>
        <v>1795201</v>
      </c>
      <c r="L512" s="42"/>
      <c r="M512" s="42"/>
      <c r="N512" s="42"/>
      <c r="O512" s="16"/>
      <c r="P512" s="21">
        <v>1829436</v>
      </c>
    </row>
    <row r="513" spans="1:16" s="12" customFormat="1" ht="47.25">
      <c r="A513" s="40" t="s">
        <v>383</v>
      </c>
      <c r="B513" s="11" t="s">
        <v>384</v>
      </c>
      <c r="C513" s="11"/>
      <c r="D513" s="13"/>
      <c r="E513" s="13"/>
      <c r="F513" s="41"/>
      <c r="G513" s="41"/>
      <c r="H513" s="14"/>
      <c r="I513" s="14"/>
      <c r="J513" s="20">
        <f>SUM(J514,J547,J630)</f>
        <v>452813475</v>
      </c>
      <c r="K513" s="20">
        <f>SUM(K514,K547,K630)</f>
        <v>95311718</v>
      </c>
      <c r="L513" s="20">
        <f>SUM(L514,L547,L630)</f>
        <v>44455000</v>
      </c>
      <c r="M513" s="20">
        <f>SUM(M514,M547,M630)</f>
        <v>312440067</v>
      </c>
      <c r="N513" s="20">
        <f>SUM(N514,N547,N630)</f>
        <v>606690</v>
      </c>
      <c r="O513" s="15"/>
      <c r="P513" s="20">
        <f>SUM(P514,P547,P630)</f>
        <v>452734589</v>
      </c>
    </row>
    <row r="514" spans="1:16" s="12" customFormat="1" ht="15.75">
      <c r="A514" s="40" t="s">
        <v>137</v>
      </c>
      <c r="B514" s="11" t="s">
        <v>384</v>
      </c>
      <c r="C514" s="11" t="s">
        <v>43</v>
      </c>
      <c r="D514" s="13"/>
      <c r="E514" s="13"/>
      <c r="F514" s="41"/>
      <c r="G514" s="41"/>
      <c r="H514" s="14"/>
      <c r="I514" s="14"/>
      <c r="J514" s="21">
        <f>J521+J541+J515</f>
        <v>128138393</v>
      </c>
      <c r="K514" s="21">
        <f>K521+K541+K515</f>
        <v>27898326</v>
      </c>
      <c r="L514" s="21">
        <f>L521+L541+L515</f>
        <v>0</v>
      </c>
      <c r="M514" s="21">
        <f>M521+M541+M515</f>
        <v>100240067</v>
      </c>
      <c r="N514" s="21">
        <f>N521+N541+N515</f>
        <v>0</v>
      </c>
      <c r="O514" s="15"/>
      <c r="P514" s="21">
        <f>P521+P541+P515</f>
        <v>128138393</v>
      </c>
    </row>
    <row r="515" spans="1:16" s="12" customFormat="1" ht="15.75">
      <c r="A515" s="40" t="s">
        <v>385</v>
      </c>
      <c r="B515" s="11" t="s">
        <v>384</v>
      </c>
      <c r="C515" s="11" t="s">
        <v>43</v>
      </c>
      <c r="D515" s="13" t="s">
        <v>62</v>
      </c>
      <c r="E515" s="13"/>
      <c r="F515" s="41"/>
      <c r="G515" s="41"/>
      <c r="H515" s="14"/>
      <c r="I515" s="14"/>
      <c r="J515" s="21">
        <f t="shared" ref="J515:N519" si="391">J516</f>
        <v>7000000</v>
      </c>
      <c r="K515" s="21">
        <f t="shared" si="391"/>
        <v>7000000</v>
      </c>
      <c r="L515" s="21">
        <f t="shared" si="391"/>
        <v>0</v>
      </c>
      <c r="M515" s="21">
        <f t="shared" si="391"/>
        <v>0</v>
      </c>
      <c r="N515" s="21">
        <f t="shared" si="391"/>
        <v>0</v>
      </c>
      <c r="O515" s="15"/>
      <c r="P515" s="21">
        <f t="shared" ref="P515:P519" si="392">P516</f>
        <v>7000000</v>
      </c>
    </row>
    <row r="516" spans="1:16" s="12" customFormat="1" ht="63">
      <c r="A516" s="40" t="s">
        <v>386</v>
      </c>
      <c r="B516" s="11" t="s">
        <v>384</v>
      </c>
      <c r="C516" s="11" t="s">
        <v>43</v>
      </c>
      <c r="D516" s="13" t="s">
        <v>62</v>
      </c>
      <c r="E516" s="13" t="s">
        <v>230</v>
      </c>
      <c r="F516" s="41" t="s">
        <v>21</v>
      </c>
      <c r="G516" s="41" t="s">
        <v>22</v>
      </c>
      <c r="H516" s="14" t="s">
        <v>23</v>
      </c>
      <c r="I516" s="14"/>
      <c r="J516" s="21">
        <f t="shared" si="391"/>
        <v>7000000</v>
      </c>
      <c r="K516" s="21">
        <f t="shared" si="391"/>
        <v>7000000</v>
      </c>
      <c r="L516" s="21">
        <f t="shared" si="391"/>
        <v>0</v>
      </c>
      <c r="M516" s="21">
        <f t="shared" si="391"/>
        <v>0</v>
      </c>
      <c r="N516" s="21">
        <f t="shared" si="391"/>
        <v>0</v>
      </c>
      <c r="O516" s="15"/>
      <c r="P516" s="21">
        <f t="shared" si="392"/>
        <v>7000000</v>
      </c>
    </row>
    <row r="517" spans="1:16" s="12" customFormat="1" ht="47.25">
      <c r="A517" s="40" t="s">
        <v>387</v>
      </c>
      <c r="B517" s="11" t="s">
        <v>384</v>
      </c>
      <c r="C517" s="11" t="s">
        <v>43</v>
      </c>
      <c r="D517" s="13" t="s">
        <v>62</v>
      </c>
      <c r="E517" s="13" t="s">
        <v>230</v>
      </c>
      <c r="F517" s="41" t="s">
        <v>89</v>
      </c>
      <c r="G517" s="41" t="s">
        <v>22</v>
      </c>
      <c r="H517" s="14" t="s">
        <v>23</v>
      </c>
      <c r="I517" s="14"/>
      <c r="J517" s="21">
        <f t="shared" si="391"/>
        <v>7000000</v>
      </c>
      <c r="K517" s="21">
        <f t="shared" si="391"/>
        <v>7000000</v>
      </c>
      <c r="L517" s="21">
        <f t="shared" si="391"/>
        <v>0</v>
      </c>
      <c r="M517" s="21">
        <f t="shared" si="391"/>
        <v>0</v>
      </c>
      <c r="N517" s="21">
        <f t="shared" si="391"/>
        <v>0</v>
      </c>
      <c r="O517" s="15"/>
      <c r="P517" s="21">
        <f t="shared" si="392"/>
        <v>7000000</v>
      </c>
    </row>
    <row r="518" spans="1:16" s="12" customFormat="1" ht="47.25">
      <c r="A518" s="40" t="s">
        <v>388</v>
      </c>
      <c r="B518" s="11" t="s">
        <v>384</v>
      </c>
      <c r="C518" s="11" t="s">
        <v>43</v>
      </c>
      <c r="D518" s="13" t="s">
        <v>62</v>
      </c>
      <c r="E518" s="13" t="s">
        <v>230</v>
      </c>
      <c r="F518" s="41" t="s">
        <v>89</v>
      </c>
      <c r="G518" s="41" t="s">
        <v>16</v>
      </c>
      <c r="H518" s="14" t="s">
        <v>23</v>
      </c>
      <c r="I518" s="14"/>
      <c r="J518" s="21">
        <f t="shared" si="391"/>
        <v>7000000</v>
      </c>
      <c r="K518" s="21">
        <f t="shared" si="391"/>
        <v>7000000</v>
      </c>
      <c r="L518" s="21">
        <f t="shared" si="391"/>
        <v>0</v>
      </c>
      <c r="M518" s="21">
        <f t="shared" si="391"/>
        <v>0</v>
      </c>
      <c r="N518" s="21">
        <f t="shared" si="391"/>
        <v>0</v>
      </c>
      <c r="O518" s="15"/>
      <c r="P518" s="21">
        <f t="shared" si="392"/>
        <v>7000000</v>
      </c>
    </row>
    <row r="519" spans="1:16" s="12" customFormat="1" ht="15.75">
      <c r="A519" s="40" t="s">
        <v>389</v>
      </c>
      <c r="B519" s="11" t="s">
        <v>384</v>
      </c>
      <c r="C519" s="11" t="s">
        <v>43</v>
      </c>
      <c r="D519" s="13" t="s">
        <v>62</v>
      </c>
      <c r="E519" s="13" t="s">
        <v>230</v>
      </c>
      <c r="F519" s="41" t="s">
        <v>89</v>
      </c>
      <c r="G519" s="41" t="s">
        <v>16</v>
      </c>
      <c r="H519" s="14" t="s">
        <v>390</v>
      </c>
      <c r="I519" s="14"/>
      <c r="J519" s="21">
        <f t="shared" si="391"/>
        <v>7000000</v>
      </c>
      <c r="K519" s="21">
        <f t="shared" si="391"/>
        <v>7000000</v>
      </c>
      <c r="L519" s="21">
        <f t="shared" si="391"/>
        <v>0</v>
      </c>
      <c r="M519" s="21">
        <f t="shared" si="391"/>
        <v>0</v>
      </c>
      <c r="N519" s="21">
        <f t="shared" si="391"/>
        <v>0</v>
      </c>
      <c r="O519" s="15"/>
      <c r="P519" s="21">
        <f t="shared" si="392"/>
        <v>7000000</v>
      </c>
    </row>
    <row r="520" spans="1:16" s="12" customFormat="1" ht="31.5">
      <c r="A520" s="40" t="s">
        <v>45</v>
      </c>
      <c r="B520" s="11" t="s">
        <v>384</v>
      </c>
      <c r="C520" s="11" t="s">
        <v>43</v>
      </c>
      <c r="D520" s="13" t="s">
        <v>62</v>
      </c>
      <c r="E520" s="13" t="s">
        <v>230</v>
      </c>
      <c r="F520" s="41" t="s">
        <v>89</v>
      </c>
      <c r="G520" s="41" t="s">
        <v>16</v>
      </c>
      <c r="H520" s="14" t="s">
        <v>390</v>
      </c>
      <c r="I520" s="14" t="s">
        <v>46</v>
      </c>
      <c r="J520" s="20">
        <v>7000000</v>
      </c>
      <c r="K520" s="20">
        <f>J520</f>
        <v>7000000</v>
      </c>
      <c r="L520" s="20"/>
      <c r="M520" s="20"/>
      <c r="N520" s="20"/>
      <c r="O520" s="15"/>
      <c r="P520" s="21">
        <v>7000000</v>
      </c>
    </row>
    <row r="521" spans="1:16" s="32" customFormat="1" ht="15.75">
      <c r="A521" s="43" t="s">
        <v>391</v>
      </c>
      <c r="B521" s="44" t="s">
        <v>384</v>
      </c>
      <c r="C521" s="44" t="s">
        <v>43</v>
      </c>
      <c r="D521" s="45" t="s">
        <v>74</v>
      </c>
      <c r="E521" s="45"/>
      <c r="F521" s="46"/>
      <c r="G521" s="46"/>
      <c r="H521" s="47"/>
      <c r="I521" s="47"/>
      <c r="J521" s="28">
        <f t="shared" ref="J521:N521" si="393">SUM(J522)</f>
        <v>118065623</v>
      </c>
      <c r="K521" s="28">
        <f t="shared" si="393"/>
        <v>17825556</v>
      </c>
      <c r="L521" s="28">
        <f t="shared" si="393"/>
        <v>0</v>
      </c>
      <c r="M521" s="28">
        <f t="shared" si="393"/>
        <v>100240067</v>
      </c>
      <c r="N521" s="28">
        <f t="shared" si="393"/>
        <v>0</v>
      </c>
      <c r="O521" s="26"/>
      <c r="P521" s="29">
        <f t="shared" ref="P521" si="394">SUM(P522)</f>
        <v>118065623</v>
      </c>
    </row>
    <row r="522" spans="1:16" s="32" customFormat="1" ht="78.75">
      <c r="A522" s="43" t="s">
        <v>73</v>
      </c>
      <c r="B522" s="44" t="s">
        <v>384</v>
      </c>
      <c r="C522" s="44" t="s">
        <v>43</v>
      </c>
      <c r="D522" s="45" t="s">
        <v>74</v>
      </c>
      <c r="E522" s="45" t="s">
        <v>74</v>
      </c>
      <c r="F522" s="46" t="s">
        <v>21</v>
      </c>
      <c r="G522" s="46" t="s">
        <v>22</v>
      </c>
      <c r="H522" s="47" t="s">
        <v>23</v>
      </c>
      <c r="I522" s="47"/>
      <c r="J522" s="28">
        <f t="shared" ref="J522:N522" si="395">J523</f>
        <v>118065623</v>
      </c>
      <c r="K522" s="48">
        <f t="shared" si="395"/>
        <v>17825556</v>
      </c>
      <c r="L522" s="48">
        <f t="shared" si="395"/>
        <v>0</v>
      </c>
      <c r="M522" s="48">
        <f t="shared" si="395"/>
        <v>100240067</v>
      </c>
      <c r="N522" s="48">
        <f t="shared" si="395"/>
        <v>0</v>
      </c>
      <c r="O522" s="26"/>
      <c r="P522" s="29">
        <f t="shared" ref="P522" si="396">P523</f>
        <v>118065623</v>
      </c>
    </row>
    <row r="523" spans="1:16" s="32" customFormat="1" ht="63">
      <c r="A523" s="43" t="s">
        <v>75</v>
      </c>
      <c r="B523" s="44" t="s">
        <v>384</v>
      </c>
      <c r="C523" s="44" t="s">
        <v>43</v>
      </c>
      <c r="D523" s="45" t="s">
        <v>74</v>
      </c>
      <c r="E523" s="45" t="s">
        <v>74</v>
      </c>
      <c r="F523" s="46" t="s">
        <v>25</v>
      </c>
      <c r="G523" s="46" t="s">
        <v>22</v>
      </c>
      <c r="H523" s="47" t="s">
        <v>23</v>
      </c>
      <c r="I523" s="47"/>
      <c r="J523" s="28">
        <f>SUM(J524,J533,J538)</f>
        <v>118065623</v>
      </c>
      <c r="K523" s="48">
        <f>SUM(K524,K533,K538)</f>
        <v>17825556</v>
      </c>
      <c r="L523" s="48">
        <f>SUM(L524,L533,L538)</f>
        <v>0</v>
      </c>
      <c r="M523" s="48">
        <f>SUM(M524,M533,M538)</f>
        <v>100240067</v>
      </c>
      <c r="N523" s="48">
        <f>SUM(N524,N533,N538)</f>
        <v>0</v>
      </c>
      <c r="O523" s="26"/>
      <c r="P523" s="29">
        <f>SUM(P524,P533,P538)</f>
        <v>118065623</v>
      </c>
    </row>
    <row r="524" spans="1:16" s="32" customFormat="1" ht="31.5">
      <c r="A524" s="43" t="s">
        <v>392</v>
      </c>
      <c r="B524" s="44" t="s">
        <v>384</v>
      </c>
      <c r="C524" s="44" t="s">
        <v>43</v>
      </c>
      <c r="D524" s="45" t="s">
        <v>74</v>
      </c>
      <c r="E524" s="45" t="s">
        <v>74</v>
      </c>
      <c r="F524" s="46" t="s">
        <v>25</v>
      </c>
      <c r="G524" s="46" t="s">
        <v>43</v>
      </c>
      <c r="H524" s="47" t="s">
        <v>23</v>
      </c>
      <c r="I524" s="47"/>
      <c r="J524" s="28">
        <f t="shared" ref="J524:N524" si="397">SUM(J525,J527,J529,J531)</f>
        <v>10649763</v>
      </c>
      <c r="K524" s="48">
        <f t="shared" si="397"/>
        <v>10649763</v>
      </c>
      <c r="L524" s="48">
        <f t="shared" si="397"/>
        <v>0</v>
      </c>
      <c r="M524" s="48">
        <f t="shared" si="397"/>
        <v>0</v>
      </c>
      <c r="N524" s="48">
        <f t="shared" si="397"/>
        <v>0</v>
      </c>
      <c r="O524" s="26"/>
      <c r="P524" s="29">
        <f t="shared" ref="P524" si="398">SUM(P525,P527,P529,P531)</f>
        <v>10649763</v>
      </c>
    </row>
    <row r="525" spans="1:16" s="12" customFormat="1" ht="47.25">
      <c r="A525" s="40" t="s">
        <v>393</v>
      </c>
      <c r="B525" s="11" t="s">
        <v>384</v>
      </c>
      <c r="C525" s="11" t="s">
        <v>43</v>
      </c>
      <c r="D525" s="13" t="s">
        <v>74</v>
      </c>
      <c r="E525" s="13" t="s">
        <v>74</v>
      </c>
      <c r="F525" s="41" t="s">
        <v>25</v>
      </c>
      <c r="G525" s="41" t="s">
        <v>43</v>
      </c>
      <c r="H525" s="14" t="s">
        <v>394</v>
      </c>
      <c r="I525" s="14"/>
      <c r="J525" s="20">
        <f t="shared" ref="J525:N525" si="399">J526</f>
        <v>1400000</v>
      </c>
      <c r="K525" s="42">
        <f t="shared" si="399"/>
        <v>1400000</v>
      </c>
      <c r="L525" s="42">
        <f t="shared" si="399"/>
        <v>0</v>
      </c>
      <c r="M525" s="42">
        <f t="shared" si="399"/>
        <v>0</v>
      </c>
      <c r="N525" s="42">
        <f t="shared" si="399"/>
        <v>0</v>
      </c>
      <c r="O525" s="15"/>
      <c r="P525" s="21">
        <f t="shared" ref="P525" si="400">P526</f>
        <v>1400000</v>
      </c>
    </row>
    <row r="526" spans="1:16" s="12" customFormat="1" ht="31.5">
      <c r="A526" s="40" t="s">
        <v>45</v>
      </c>
      <c r="B526" s="11" t="s">
        <v>384</v>
      </c>
      <c r="C526" s="11" t="s">
        <v>43</v>
      </c>
      <c r="D526" s="13" t="s">
        <v>74</v>
      </c>
      <c r="E526" s="13" t="s">
        <v>74</v>
      </c>
      <c r="F526" s="41" t="s">
        <v>25</v>
      </c>
      <c r="G526" s="41" t="s">
        <v>43</v>
      </c>
      <c r="H526" s="14" t="s">
        <v>394</v>
      </c>
      <c r="I526" s="14" t="s">
        <v>46</v>
      </c>
      <c r="J526" s="20">
        <v>1400000</v>
      </c>
      <c r="K526" s="42">
        <f>J526</f>
        <v>1400000</v>
      </c>
      <c r="L526" s="42"/>
      <c r="M526" s="42"/>
      <c r="N526" s="42"/>
      <c r="O526" s="15"/>
      <c r="P526" s="21">
        <v>1400000</v>
      </c>
    </row>
    <row r="527" spans="1:16" s="12" customFormat="1" ht="47.25">
      <c r="A527" s="40" t="s">
        <v>395</v>
      </c>
      <c r="B527" s="11" t="s">
        <v>384</v>
      </c>
      <c r="C527" s="11" t="s">
        <v>43</v>
      </c>
      <c r="D527" s="13" t="s">
        <v>74</v>
      </c>
      <c r="E527" s="13" t="s">
        <v>74</v>
      </c>
      <c r="F527" s="41" t="s">
        <v>25</v>
      </c>
      <c r="G527" s="41" t="s">
        <v>43</v>
      </c>
      <c r="H527" s="14" t="s">
        <v>396</v>
      </c>
      <c r="I527" s="14"/>
      <c r="J527" s="20">
        <f t="shared" ref="J527:N527" si="401">J528</f>
        <v>86716</v>
      </c>
      <c r="K527" s="42">
        <f t="shared" si="401"/>
        <v>86716</v>
      </c>
      <c r="L527" s="42">
        <f t="shared" si="401"/>
        <v>0</v>
      </c>
      <c r="M527" s="42">
        <f t="shared" si="401"/>
        <v>0</v>
      </c>
      <c r="N527" s="42">
        <f t="shared" si="401"/>
        <v>0</v>
      </c>
      <c r="O527" s="15"/>
      <c r="P527" s="21">
        <f t="shared" ref="P527" si="402">P528</f>
        <v>86716</v>
      </c>
    </row>
    <row r="528" spans="1:16" s="12" customFormat="1" ht="31.5">
      <c r="A528" s="40" t="s">
        <v>45</v>
      </c>
      <c r="B528" s="11" t="s">
        <v>384</v>
      </c>
      <c r="C528" s="11" t="s">
        <v>43</v>
      </c>
      <c r="D528" s="13" t="s">
        <v>74</v>
      </c>
      <c r="E528" s="13" t="s">
        <v>74</v>
      </c>
      <c r="F528" s="41" t="s">
        <v>25</v>
      </c>
      <c r="G528" s="41" t="s">
        <v>43</v>
      </c>
      <c r="H528" s="14" t="s">
        <v>396</v>
      </c>
      <c r="I528" s="14" t="s">
        <v>46</v>
      </c>
      <c r="J528" s="20">
        <v>86716</v>
      </c>
      <c r="K528" s="42">
        <f>J528</f>
        <v>86716</v>
      </c>
      <c r="L528" s="42"/>
      <c r="M528" s="42"/>
      <c r="N528" s="42"/>
      <c r="O528" s="15"/>
      <c r="P528" s="21">
        <v>86716</v>
      </c>
    </row>
    <row r="529" spans="1:16" s="12" customFormat="1" ht="47.25">
      <c r="A529" s="40" t="s">
        <v>397</v>
      </c>
      <c r="B529" s="11" t="s">
        <v>384</v>
      </c>
      <c r="C529" s="11" t="s">
        <v>43</v>
      </c>
      <c r="D529" s="13" t="s">
        <v>74</v>
      </c>
      <c r="E529" s="13" t="s">
        <v>74</v>
      </c>
      <c r="F529" s="41" t="s">
        <v>25</v>
      </c>
      <c r="G529" s="41" t="s">
        <v>43</v>
      </c>
      <c r="H529" s="14" t="s">
        <v>398</v>
      </c>
      <c r="I529" s="14"/>
      <c r="J529" s="20">
        <f t="shared" ref="J529:N529" si="403">J530</f>
        <v>1500000</v>
      </c>
      <c r="K529" s="42">
        <f t="shared" si="403"/>
        <v>1500000</v>
      </c>
      <c r="L529" s="42">
        <f t="shared" si="403"/>
        <v>0</v>
      </c>
      <c r="M529" s="42">
        <f t="shared" si="403"/>
        <v>0</v>
      </c>
      <c r="N529" s="42">
        <f t="shared" si="403"/>
        <v>0</v>
      </c>
      <c r="O529" s="15"/>
      <c r="P529" s="21">
        <f t="shared" ref="P529" si="404">P530</f>
        <v>1500000</v>
      </c>
    </row>
    <row r="530" spans="1:16" s="12" customFormat="1" ht="31.5">
      <c r="A530" s="40" t="s">
        <v>45</v>
      </c>
      <c r="B530" s="11" t="s">
        <v>384</v>
      </c>
      <c r="C530" s="11" t="s">
        <v>43</v>
      </c>
      <c r="D530" s="13" t="s">
        <v>74</v>
      </c>
      <c r="E530" s="13" t="s">
        <v>74</v>
      </c>
      <c r="F530" s="41" t="s">
        <v>25</v>
      </c>
      <c r="G530" s="41" t="s">
        <v>43</v>
      </c>
      <c r="H530" s="14" t="s">
        <v>398</v>
      </c>
      <c r="I530" s="14" t="s">
        <v>46</v>
      </c>
      <c r="J530" s="20">
        <v>1500000</v>
      </c>
      <c r="K530" s="42">
        <f>J530</f>
        <v>1500000</v>
      </c>
      <c r="L530" s="42"/>
      <c r="M530" s="42"/>
      <c r="N530" s="42"/>
      <c r="O530" s="15"/>
      <c r="P530" s="21">
        <v>1500000</v>
      </c>
    </row>
    <row r="531" spans="1:16" s="12" customFormat="1" ht="63">
      <c r="A531" s="40" t="s">
        <v>399</v>
      </c>
      <c r="B531" s="11" t="s">
        <v>384</v>
      </c>
      <c r="C531" s="11" t="s">
        <v>43</v>
      </c>
      <c r="D531" s="13" t="s">
        <v>74</v>
      </c>
      <c r="E531" s="13" t="s">
        <v>74</v>
      </c>
      <c r="F531" s="41" t="s">
        <v>25</v>
      </c>
      <c r="G531" s="41" t="s">
        <v>43</v>
      </c>
      <c r="H531" s="14" t="s">
        <v>400</v>
      </c>
      <c r="I531" s="14"/>
      <c r="J531" s="20">
        <f t="shared" ref="J531:N531" si="405">J532</f>
        <v>7663047</v>
      </c>
      <c r="K531" s="42">
        <f t="shared" si="405"/>
        <v>7663047</v>
      </c>
      <c r="L531" s="42">
        <f t="shared" si="405"/>
        <v>0</v>
      </c>
      <c r="M531" s="42">
        <f t="shared" si="405"/>
        <v>0</v>
      </c>
      <c r="N531" s="42">
        <f t="shared" si="405"/>
        <v>0</v>
      </c>
      <c r="O531" s="15"/>
      <c r="P531" s="21">
        <f t="shared" ref="P531" si="406">P532</f>
        <v>7663047</v>
      </c>
    </row>
    <row r="532" spans="1:16" s="12" customFormat="1" ht="31.5">
      <c r="A532" s="40" t="s">
        <v>45</v>
      </c>
      <c r="B532" s="11" t="s">
        <v>384</v>
      </c>
      <c r="C532" s="11" t="s">
        <v>43</v>
      </c>
      <c r="D532" s="13" t="s">
        <v>74</v>
      </c>
      <c r="E532" s="13" t="s">
        <v>74</v>
      </c>
      <c r="F532" s="41" t="s">
        <v>25</v>
      </c>
      <c r="G532" s="41" t="s">
        <v>43</v>
      </c>
      <c r="H532" s="14" t="s">
        <v>400</v>
      </c>
      <c r="I532" s="14" t="s">
        <v>46</v>
      </c>
      <c r="J532" s="20">
        <v>7663047</v>
      </c>
      <c r="K532" s="42">
        <f>J532</f>
        <v>7663047</v>
      </c>
      <c r="L532" s="42"/>
      <c r="M532" s="42"/>
      <c r="N532" s="42"/>
      <c r="O532" s="15"/>
      <c r="P532" s="21">
        <v>7663047</v>
      </c>
    </row>
    <row r="533" spans="1:16" s="12" customFormat="1" ht="31.5">
      <c r="A533" s="40" t="s">
        <v>401</v>
      </c>
      <c r="B533" s="11" t="s">
        <v>384</v>
      </c>
      <c r="C533" s="11" t="s">
        <v>43</v>
      </c>
      <c r="D533" s="13" t="s">
        <v>74</v>
      </c>
      <c r="E533" s="13" t="s">
        <v>74</v>
      </c>
      <c r="F533" s="41" t="s">
        <v>25</v>
      </c>
      <c r="G533" s="41" t="s">
        <v>58</v>
      </c>
      <c r="H533" s="14" t="s">
        <v>23</v>
      </c>
      <c r="I533" s="14"/>
      <c r="J533" s="21">
        <f>SUM(J534,J536)</f>
        <v>107315860</v>
      </c>
      <c r="K533" s="21">
        <f t="shared" ref="K533:N533" si="407">SUM(K534,K536)</f>
        <v>7075793</v>
      </c>
      <c r="L533" s="21">
        <f t="shared" si="407"/>
        <v>0</v>
      </c>
      <c r="M533" s="21">
        <f t="shared" si="407"/>
        <v>100240067</v>
      </c>
      <c r="N533" s="21">
        <f t="shared" si="407"/>
        <v>0</v>
      </c>
      <c r="O533" s="15"/>
      <c r="P533" s="21">
        <f>SUM(P534,P536)</f>
        <v>107315860</v>
      </c>
    </row>
    <row r="534" spans="1:16" s="12" customFormat="1" ht="47.25">
      <c r="A534" s="40" t="s">
        <v>402</v>
      </c>
      <c r="B534" s="11" t="s">
        <v>384</v>
      </c>
      <c r="C534" s="11" t="s">
        <v>43</v>
      </c>
      <c r="D534" s="13" t="s">
        <v>74</v>
      </c>
      <c r="E534" s="13" t="s">
        <v>74</v>
      </c>
      <c r="F534" s="41" t="s">
        <v>25</v>
      </c>
      <c r="G534" s="41" t="s">
        <v>58</v>
      </c>
      <c r="H534" s="14" t="s">
        <v>403</v>
      </c>
      <c r="I534" s="14"/>
      <c r="J534" s="20">
        <f t="shared" ref="J534" si="408">J535</f>
        <v>1800000</v>
      </c>
      <c r="K534" s="42">
        <f>K535</f>
        <v>1800000</v>
      </c>
      <c r="L534" s="42">
        <f t="shared" ref="L534:N534" si="409">L535</f>
        <v>0</v>
      </c>
      <c r="M534" s="42">
        <f t="shared" si="409"/>
        <v>0</v>
      </c>
      <c r="N534" s="42">
        <f t="shared" si="409"/>
        <v>0</v>
      </c>
      <c r="O534" s="15"/>
      <c r="P534" s="21">
        <f t="shared" ref="P534" si="410">P535</f>
        <v>1800000</v>
      </c>
    </row>
    <row r="535" spans="1:16" s="12" customFormat="1" ht="31.5">
      <c r="A535" s="40" t="s">
        <v>45</v>
      </c>
      <c r="B535" s="11" t="s">
        <v>384</v>
      </c>
      <c r="C535" s="11" t="s">
        <v>43</v>
      </c>
      <c r="D535" s="13" t="s">
        <v>74</v>
      </c>
      <c r="E535" s="13" t="s">
        <v>74</v>
      </c>
      <c r="F535" s="41" t="s">
        <v>25</v>
      </c>
      <c r="G535" s="41" t="s">
        <v>58</v>
      </c>
      <c r="H535" s="14" t="s">
        <v>403</v>
      </c>
      <c r="I535" s="14" t="s">
        <v>46</v>
      </c>
      <c r="J535" s="20">
        <v>1800000</v>
      </c>
      <c r="K535" s="42">
        <f>J535</f>
        <v>1800000</v>
      </c>
      <c r="L535" s="42"/>
      <c r="M535" s="42"/>
      <c r="N535" s="42"/>
      <c r="O535" s="15"/>
      <c r="P535" s="21">
        <v>1800000</v>
      </c>
    </row>
    <row r="536" spans="1:16" s="12" customFormat="1" ht="47.25">
      <c r="A536" s="40" t="s">
        <v>404</v>
      </c>
      <c r="B536" s="11" t="s">
        <v>384</v>
      </c>
      <c r="C536" s="11" t="s">
        <v>43</v>
      </c>
      <c r="D536" s="13" t="s">
        <v>74</v>
      </c>
      <c r="E536" s="13" t="s">
        <v>74</v>
      </c>
      <c r="F536" s="41" t="s">
        <v>25</v>
      </c>
      <c r="G536" s="41" t="s">
        <v>58</v>
      </c>
      <c r="H536" s="14" t="s">
        <v>405</v>
      </c>
      <c r="I536" s="14"/>
      <c r="J536" s="20">
        <f t="shared" ref="J536" si="411">J537</f>
        <v>105515860</v>
      </c>
      <c r="K536" s="42">
        <f>K537</f>
        <v>5275793</v>
      </c>
      <c r="L536" s="42">
        <f t="shared" ref="L536:N536" si="412">L537</f>
        <v>0</v>
      </c>
      <c r="M536" s="42">
        <f t="shared" si="412"/>
        <v>100240067</v>
      </c>
      <c r="N536" s="42">
        <f t="shared" si="412"/>
        <v>0</v>
      </c>
      <c r="O536" s="15" t="s">
        <v>95</v>
      </c>
      <c r="P536" s="21">
        <f t="shared" ref="P536" si="413">P537</f>
        <v>105515860</v>
      </c>
    </row>
    <row r="537" spans="1:16" s="12" customFormat="1" ht="31.5">
      <c r="A537" s="40" t="s">
        <v>45</v>
      </c>
      <c r="B537" s="11" t="s">
        <v>384</v>
      </c>
      <c r="C537" s="11" t="s">
        <v>43</v>
      </c>
      <c r="D537" s="13" t="s">
        <v>74</v>
      </c>
      <c r="E537" s="13" t="s">
        <v>74</v>
      </c>
      <c r="F537" s="41" t="s">
        <v>25</v>
      </c>
      <c r="G537" s="41" t="s">
        <v>58</v>
      </c>
      <c r="H537" s="14" t="s">
        <v>405</v>
      </c>
      <c r="I537" s="14" t="s">
        <v>46</v>
      </c>
      <c r="J537" s="20">
        <f>5275793+100240067</f>
        <v>105515860</v>
      </c>
      <c r="K537" s="42">
        <f>J537-M537</f>
        <v>5275793</v>
      </c>
      <c r="L537" s="42"/>
      <c r="M537" s="42">
        <v>100240067</v>
      </c>
      <c r="N537" s="42"/>
      <c r="O537" s="15" t="s">
        <v>95</v>
      </c>
      <c r="P537" s="21">
        <f>5275793+100240067</f>
        <v>105515860</v>
      </c>
    </row>
    <row r="538" spans="1:16" s="32" customFormat="1" ht="31.5">
      <c r="A538" s="43" t="s">
        <v>406</v>
      </c>
      <c r="B538" s="44" t="s">
        <v>384</v>
      </c>
      <c r="C538" s="44" t="s">
        <v>43</v>
      </c>
      <c r="D538" s="45" t="s">
        <v>74</v>
      </c>
      <c r="E538" s="45" t="s">
        <v>74</v>
      </c>
      <c r="F538" s="46" t="s">
        <v>25</v>
      </c>
      <c r="G538" s="46" t="s">
        <v>198</v>
      </c>
      <c r="H538" s="47" t="s">
        <v>23</v>
      </c>
      <c r="I538" s="47"/>
      <c r="J538" s="28">
        <f t="shared" ref="J538:N539" si="414">J539</f>
        <v>100000</v>
      </c>
      <c r="K538" s="48">
        <f t="shared" si="414"/>
        <v>100000</v>
      </c>
      <c r="L538" s="48">
        <f t="shared" si="414"/>
        <v>0</v>
      </c>
      <c r="M538" s="48">
        <f t="shared" si="414"/>
        <v>0</v>
      </c>
      <c r="N538" s="48">
        <f t="shared" si="414"/>
        <v>0</v>
      </c>
      <c r="O538" s="26"/>
      <c r="P538" s="29">
        <f t="shared" ref="P538:P539" si="415">P539</f>
        <v>100000</v>
      </c>
    </row>
    <row r="539" spans="1:16" s="12" customFormat="1" ht="47.25">
      <c r="A539" s="40" t="s">
        <v>407</v>
      </c>
      <c r="B539" s="11" t="s">
        <v>384</v>
      </c>
      <c r="C539" s="11" t="s">
        <v>43</v>
      </c>
      <c r="D539" s="13" t="s">
        <v>74</v>
      </c>
      <c r="E539" s="13" t="s">
        <v>74</v>
      </c>
      <c r="F539" s="41" t="s">
        <v>25</v>
      </c>
      <c r="G539" s="41" t="s">
        <v>198</v>
      </c>
      <c r="H539" s="14" t="s">
        <v>408</v>
      </c>
      <c r="I539" s="14"/>
      <c r="J539" s="20">
        <f t="shared" si="414"/>
        <v>100000</v>
      </c>
      <c r="K539" s="42">
        <f t="shared" si="414"/>
        <v>100000</v>
      </c>
      <c r="L539" s="42">
        <f t="shared" si="414"/>
        <v>0</v>
      </c>
      <c r="M539" s="42">
        <f t="shared" si="414"/>
        <v>0</v>
      </c>
      <c r="N539" s="42">
        <f t="shared" si="414"/>
        <v>0</v>
      </c>
      <c r="O539" s="15"/>
      <c r="P539" s="21">
        <f t="shared" si="415"/>
        <v>100000</v>
      </c>
    </row>
    <row r="540" spans="1:16" s="12" customFormat="1" ht="47.25">
      <c r="A540" s="40" t="s">
        <v>409</v>
      </c>
      <c r="B540" s="11" t="s">
        <v>384</v>
      </c>
      <c r="C540" s="11" t="s">
        <v>43</v>
      </c>
      <c r="D540" s="13" t="s">
        <v>74</v>
      </c>
      <c r="E540" s="13" t="s">
        <v>74</v>
      </c>
      <c r="F540" s="41" t="s">
        <v>25</v>
      </c>
      <c r="G540" s="41" t="s">
        <v>198</v>
      </c>
      <c r="H540" s="14" t="s">
        <v>408</v>
      </c>
      <c r="I540" s="14" t="s">
        <v>410</v>
      </c>
      <c r="J540" s="20">
        <v>100000</v>
      </c>
      <c r="K540" s="42">
        <f>J540</f>
        <v>100000</v>
      </c>
      <c r="L540" s="42"/>
      <c r="M540" s="42"/>
      <c r="N540" s="42"/>
      <c r="O540" s="15"/>
      <c r="P540" s="21">
        <v>100000</v>
      </c>
    </row>
    <row r="541" spans="1:16" s="32" customFormat="1" ht="31.5">
      <c r="A541" s="43" t="s">
        <v>138</v>
      </c>
      <c r="B541" s="44" t="s">
        <v>384</v>
      </c>
      <c r="C541" s="44" t="s">
        <v>43</v>
      </c>
      <c r="D541" s="45" t="s">
        <v>139</v>
      </c>
      <c r="E541" s="45"/>
      <c r="F541" s="46"/>
      <c r="G541" s="46"/>
      <c r="H541" s="47"/>
      <c r="I541" s="47"/>
      <c r="J541" s="28">
        <f>SUM(J542)</f>
        <v>3072770</v>
      </c>
      <c r="K541" s="28">
        <f t="shared" ref="K541:N541" si="416">SUM(K542)</f>
        <v>3072770</v>
      </c>
      <c r="L541" s="28">
        <f t="shared" si="416"/>
        <v>0</v>
      </c>
      <c r="M541" s="28">
        <f t="shared" si="416"/>
        <v>0</v>
      </c>
      <c r="N541" s="28">
        <f t="shared" si="416"/>
        <v>0</v>
      </c>
      <c r="O541" s="26"/>
      <c r="P541" s="29">
        <f>SUM(P542)</f>
        <v>3072770</v>
      </c>
    </row>
    <row r="542" spans="1:16" s="32" customFormat="1" ht="63">
      <c r="A542" s="43" t="s">
        <v>386</v>
      </c>
      <c r="B542" s="44" t="s">
        <v>384</v>
      </c>
      <c r="C542" s="44" t="s">
        <v>43</v>
      </c>
      <c r="D542" s="45" t="s">
        <v>139</v>
      </c>
      <c r="E542" s="45" t="s">
        <v>230</v>
      </c>
      <c r="F542" s="46" t="s">
        <v>21</v>
      </c>
      <c r="G542" s="46" t="s">
        <v>22</v>
      </c>
      <c r="H542" s="47" t="s">
        <v>23</v>
      </c>
      <c r="I542" s="47"/>
      <c r="J542" s="28">
        <f>J543</f>
        <v>3072770</v>
      </c>
      <c r="K542" s="28">
        <f t="shared" ref="K542:N545" si="417">K543</f>
        <v>3072770</v>
      </c>
      <c r="L542" s="28">
        <f t="shared" si="417"/>
        <v>0</v>
      </c>
      <c r="M542" s="28">
        <f t="shared" si="417"/>
        <v>0</v>
      </c>
      <c r="N542" s="28">
        <f t="shared" si="417"/>
        <v>0</v>
      </c>
      <c r="O542" s="26"/>
      <c r="P542" s="29">
        <f>P543</f>
        <v>3072770</v>
      </c>
    </row>
    <row r="543" spans="1:16" s="32" customFormat="1" ht="47.25">
      <c r="A543" s="43" t="s">
        <v>411</v>
      </c>
      <c r="B543" s="44" t="s">
        <v>384</v>
      </c>
      <c r="C543" s="44" t="s">
        <v>43</v>
      </c>
      <c r="D543" s="45" t="s">
        <v>139</v>
      </c>
      <c r="E543" s="45" t="s">
        <v>230</v>
      </c>
      <c r="F543" s="46" t="s">
        <v>25</v>
      </c>
      <c r="G543" s="46" t="s">
        <v>22</v>
      </c>
      <c r="H543" s="47" t="s">
        <v>23</v>
      </c>
      <c r="I543" s="47"/>
      <c r="J543" s="28">
        <f>J544</f>
        <v>3072770</v>
      </c>
      <c r="K543" s="28">
        <f t="shared" si="417"/>
        <v>3072770</v>
      </c>
      <c r="L543" s="28">
        <f t="shared" si="417"/>
        <v>0</v>
      </c>
      <c r="M543" s="28">
        <f t="shared" si="417"/>
        <v>0</v>
      </c>
      <c r="N543" s="28">
        <f t="shared" si="417"/>
        <v>0</v>
      </c>
      <c r="O543" s="26"/>
      <c r="P543" s="29">
        <f>P544</f>
        <v>3072770</v>
      </c>
    </row>
    <row r="544" spans="1:16" s="32" customFormat="1" ht="110.25">
      <c r="A544" s="43" t="s">
        <v>412</v>
      </c>
      <c r="B544" s="44" t="s">
        <v>384</v>
      </c>
      <c r="C544" s="44" t="s">
        <v>43</v>
      </c>
      <c r="D544" s="45" t="s">
        <v>139</v>
      </c>
      <c r="E544" s="45" t="s">
        <v>230</v>
      </c>
      <c r="F544" s="46" t="s">
        <v>25</v>
      </c>
      <c r="G544" s="46" t="s">
        <v>16</v>
      </c>
      <c r="H544" s="47" t="s">
        <v>23</v>
      </c>
      <c r="I544" s="47"/>
      <c r="J544" s="28">
        <f>J545</f>
        <v>3072770</v>
      </c>
      <c r="K544" s="28">
        <f t="shared" si="417"/>
        <v>3072770</v>
      </c>
      <c r="L544" s="28">
        <f t="shared" si="417"/>
        <v>0</v>
      </c>
      <c r="M544" s="28">
        <f t="shared" si="417"/>
        <v>0</v>
      </c>
      <c r="N544" s="28">
        <f t="shared" si="417"/>
        <v>0</v>
      </c>
      <c r="O544" s="26"/>
      <c r="P544" s="29">
        <f>P545</f>
        <v>3072770</v>
      </c>
    </row>
    <row r="545" spans="1:16" s="12" customFormat="1" ht="31.5">
      <c r="A545" s="40" t="s">
        <v>413</v>
      </c>
      <c r="B545" s="11" t="s">
        <v>384</v>
      </c>
      <c r="C545" s="11" t="s">
        <v>43</v>
      </c>
      <c r="D545" s="13" t="s">
        <v>139</v>
      </c>
      <c r="E545" s="13" t="s">
        <v>230</v>
      </c>
      <c r="F545" s="41" t="s">
        <v>25</v>
      </c>
      <c r="G545" s="41" t="s">
        <v>16</v>
      </c>
      <c r="H545" s="14" t="s">
        <v>414</v>
      </c>
      <c r="I545" s="14"/>
      <c r="J545" s="20">
        <f>J546</f>
        <v>3072770</v>
      </c>
      <c r="K545" s="20">
        <f t="shared" si="417"/>
        <v>3072770</v>
      </c>
      <c r="L545" s="20">
        <f t="shared" si="417"/>
        <v>0</v>
      </c>
      <c r="M545" s="20">
        <f t="shared" si="417"/>
        <v>0</v>
      </c>
      <c r="N545" s="20">
        <f t="shared" si="417"/>
        <v>0</v>
      </c>
      <c r="O545" s="15"/>
      <c r="P545" s="21">
        <f>P546</f>
        <v>3072770</v>
      </c>
    </row>
    <row r="546" spans="1:16" s="12" customFormat="1" ht="31.5">
      <c r="A546" s="40" t="s">
        <v>45</v>
      </c>
      <c r="B546" s="11" t="s">
        <v>384</v>
      </c>
      <c r="C546" s="11" t="s">
        <v>43</v>
      </c>
      <c r="D546" s="13" t="s">
        <v>139</v>
      </c>
      <c r="E546" s="13" t="s">
        <v>230</v>
      </c>
      <c r="F546" s="41" t="s">
        <v>25</v>
      </c>
      <c r="G546" s="41" t="s">
        <v>16</v>
      </c>
      <c r="H546" s="14" t="s">
        <v>414</v>
      </c>
      <c r="I546" s="14" t="s">
        <v>46</v>
      </c>
      <c r="J546" s="20">
        <v>3072770</v>
      </c>
      <c r="K546" s="42">
        <f>J546</f>
        <v>3072770</v>
      </c>
      <c r="L546" s="42"/>
      <c r="M546" s="42"/>
      <c r="N546" s="42"/>
      <c r="O546" s="15"/>
      <c r="P546" s="21">
        <v>3072770</v>
      </c>
    </row>
    <row r="547" spans="1:16" s="32" customFormat="1" ht="15.75">
      <c r="A547" s="43" t="s">
        <v>191</v>
      </c>
      <c r="B547" s="44" t="s">
        <v>384</v>
      </c>
      <c r="C547" s="44" t="s">
        <v>58</v>
      </c>
      <c r="D547" s="45"/>
      <c r="E547" s="45"/>
      <c r="F547" s="46"/>
      <c r="G547" s="46"/>
      <c r="H547" s="47"/>
      <c r="I547" s="47"/>
      <c r="J547" s="28">
        <f>SUM(J548,J554,J560,J612)</f>
        <v>323687082</v>
      </c>
      <c r="K547" s="48">
        <f>SUM(K548,K554,K560,K612)</f>
        <v>66425392</v>
      </c>
      <c r="L547" s="48">
        <f>SUM(L548,L554,L560,L612)</f>
        <v>44455000</v>
      </c>
      <c r="M547" s="48">
        <f>SUM(M548,M554,M560,M612)</f>
        <v>212200000</v>
      </c>
      <c r="N547" s="48">
        <f>SUM(N548,N554,N560,N612)</f>
        <v>606690</v>
      </c>
      <c r="O547" s="26"/>
      <c r="P547" s="29">
        <f>SUM(P548,P554,P560,P612)</f>
        <v>323608196</v>
      </c>
    </row>
    <row r="548" spans="1:16" s="32" customFormat="1" ht="15.75">
      <c r="A548" s="43" t="s">
        <v>415</v>
      </c>
      <c r="B548" s="44" t="s">
        <v>384</v>
      </c>
      <c r="C548" s="44" t="s">
        <v>58</v>
      </c>
      <c r="D548" s="45" t="s">
        <v>16</v>
      </c>
      <c r="E548" s="45"/>
      <c r="F548" s="46"/>
      <c r="G548" s="46"/>
      <c r="H548" s="47"/>
      <c r="I548" s="47"/>
      <c r="J548" s="28">
        <f t="shared" ref="J548:N550" si="418">J549</f>
        <v>100000</v>
      </c>
      <c r="K548" s="48">
        <f t="shared" si="418"/>
        <v>100000</v>
      </c>
      <c r="L548" s="48">
        <f t="shared" si="418"/>
        <v>0</v>
      </c>
      <c r="M548" s="48">
        <f t="shared" si="418"/>
        <v>0</v>
      </c>
      <c r="N548" s="48">
        <f t="shared" si="418"/>
        <v>0</v>
      </c>
      <c r="O548" s="26"/>
      <c r="P548" s="29">
        <f t="shared" ref="P548:P549" si="419">P549</f>
        <v>100000</v>
      </c>
    </row>
    <row r="549" spans="1:16" s="12" customFormat="1" ht="63">
      <c r="A549" s="40" t="s">
        <v>386</v>
      </c>
      <c r="B549" s="11" t="s">
        <v>384</v>
      </c>
      <c r="C549" s="11" t="s">
        <v>58</v>
      </c>
      <c r="D549" s="13" t="s">
        <v>16</v>
      </c>
      <c r="E549" s="13" t="s">
        <v>230</v>
      </c>
      <c r="F549" s="41" t="s">
        <v>21</v>
      </c>
      <c r="G549" s="41" t="s">
        <v>22</v>
      </c>
      <c r="H549" s="14" t="s">
        <v>23</v>
      </c>
      <c r="I549" s="14"/>
      <c r="J549" s="20">
        <f t="shared" si="418"/>
        <v>100000</v>
      </c>
      <c r="K549" s="42">
        <f t="shared" si="418"/>
        <v>100000</v>
      </c>
      <c r="L549" s="42">
        <f t="shared" si="418"/>
        <v>0</v>
      </c>
      <c r="M549" s="42">
        <f t="shared" si="418"/>
        <v>0</v>
      </c>
      <c r="N549" s="42">
        <f t="shared" si="418"/>
        <v>0</v>
      </c>
      <c r="O549" s="15"/>
      <c r="P549" s="21">
        <f t="shared" si="419"/>
        <v>100000</v>
      </c>
    </row>
    <row r="550" spans="1:16" s="12" customFormat="1" ht="47.25">
      <c r="A550" s="40" t="s">
        <v>416</v>
      </c>
      <c r="B550" s="11">
        <v>620</v>
      </c>
      <c r="C550" s="11" t="s">
        <v>58</v>
      </c>
      <c r="D550" s="13" t="s">
        <v>16</v>
      </c>
      <c r="E550" s="13" t="s">
        <v>230</v>
      </c>
      <c r="F550" s="41" t="s">
        <v>25</v>
      </c>
      <c r="G550" s="41" t="s">
        <v>22</v>
      </c>
      <c r="H550" s="14" t="s">
        <v>23</v>
      </c>
      <c r="I550" s="14"/>
      <c r="J550" s="21">
        <f>J551</f>
        <v>100000</v>
      </c>
      <c r="K550" s="21">
        <f t="shared" si="418"/>
        <v>100000</v>
      </c>
      <c r="L550" s="21">
        <f t="shared" si="418"/>
        <v>0</v>
      </c>
      <c r="M550" s="21">
        <f t="shared" si="418"/>
        <v>0</v>
      </c>
      <c r="N550" s="21">
        <f t="shared" si="418"/>
        <v>0</v>
      </c>
      <c r="O550" s="15"/>
      <c r="P550" s="21">
        <f>P551</f>
        <v>100000</v>
      </c>
    </row>
    <row r="551" spans="1:16" s="12" customFormat="1" ht="110.25">
      <c r="A551" s="40" t="s">
        <v>412</v>
      </c>
      <c r="B551" s="11">
        <v>620</v>
      </c>
      <c r="C551" s="11" t="s">
        <v>58</v>
      </c>
      <c r="D551" s="13" t="s">
        <v>16</v>
      </c>
      <c r="E551" s="13" t="s">
        <v>230</v>
      </c>
      <c r="F551" s="41" t="s">
        <v>25</v>
      </c>
      <c r="G551" s="41" t="s">
        <v>16</v>
      </c>
      <c r="H551" s="14" t="s">
        <v>23</v>
      </c>
      <c r="I551" s="14"/>
      <c r="J551" s="20">
        <f t="shared" ref="J551:N551" si="420">SUM(J552)</f>
        <v>100000</v>
      </c>
      <c r="K551" s="20">
        <f t="shared" si="420"/>
        <v>100000</v>
      </c>
      <c r="L551" s="20">
        <f t="shared" si="420"/>
        <v>0</v>
      </c>
      <c r="M551" s="20">
        <f t="shared" si="420"/>
        <v>0</v>
      </c>
      <c r="N551" s="20">
        <f t="shared" si="420"/>
        <v>0</v>
      </c>
      <c r="O551" s="15"/>
      <c r="P551" s="21">
        <f t="shared" ref="P551" si="421">SUM(P552)</f>
        <v>100000</v>
      </c>
    </row>
    <row r="552" spans="1:16" s="12" customFormat="1" ht="31.5">
      <c r="A552" s="40" t="s">
        <v>417</v>
      </c>
      <c r="B552" s="11">
        <v>620</v>
      </c>
      <c r="C552" s="11" t="s">
        <v>58</v>
      </c>
      <c r="D552" s="13" t="s">
        <v>16</v>
      </c>
      <c r="E552" s="13" t="s">
        <v>230</v>
      </c>
      <c r="F552" s="41" t="s">
        <v>25</v>
      </c>
      <c r="G552" s="41" t="s">
        <v>16</v>
      </c>
      <c r="H552" s="14" t="s">
        <v>418</v>
      </c>
      <c r="I552" s="14"/>
      <c r="J552" s="20">
        <f t="shared" ref="J552:N552" si="422">J553</f>
        <v>100000</v>
      </c>
      <c r="K552" s="42">
        <f t="shared" si="422"/>
        <v>100000</v>
      </c>
      <c r="L552" s="42">
        <f t="shared" si="422"/>
        <v>0</v>
      </c>
      <c r="M552" s="42">
        <f t="shared" si="422"/>
        <v>0</v>
      </c>
      <c r="N552" s="42">
        <f t="shared" si="422"/>
        <v>0</v>
      </c>
      <c r="O552" s="15"/>
      <c r="P552" s="21">
        <f t="shared" ref="P552" si="423">P553</f>
        <v>100000</v>
      </c>
    </row>
    <row r="553" spans="1:16" s="12" customFormat="1" ht="31.5">
      <c r="A553" s="40" t="s">
        <v>45</v>
      </c>
      <c r="B553" s="11">
        <v>620</v>
      </c>
      <c r="C553" s="11" t="s">
        <v>58</v>
      </c>
      <c r="D553" s="13" t="s">
        <v>16</v>
      </c>
      <c r="E553" s="13" t="s">
        <v>230</v>
      </c>
      <c r="F553" s="41" t="s">
        <v>25</v>
      </c>
      <c r="G553" s="41" t="s">
        <v>16</v>
      </c>
      <c r="H553" s="14" t="s">
        <v>418</v>
      </c>
      <c r="I553" s="14" t="s">
        <v>46</v>
      </c>
      <c r="J553" s="20">
        <v>100000</v>
      </c>
      <c r="K553" s="42">
        <f>J553</f>
        <v>100000</v>
      </c>
      <c r="L553" s="42"/>
      <c r="M553" s="42"/>
      <c r="N553" s="42"/>
      <c r="O553" s="15"/>
      <c r="P553" s="21">
        <v>100000</v>
      </c>
    </row>
    <row r="554" spans="1:16" s="32" customFormat="1" ht="15.75">
      <c r="A554" s="43" t="s">
        <v>419</v>
      </c>
      <c r="B554" s="44" t="s">
        <v>384</v>
      </c>
      <c r="C554" s="44" t="s">
        <v>58</v>
      </c>
      <c r="D554" s="45" t="s">
        <v>38</v>
      </c>
      <c r="E554" s="45"/>
      <c r="F554" s="46"/>
      <c r="G554" s="46"/>
      <c r="H554" s="47"/>
      <c r="I554" s="47"/>
      <c r="J554" s="28">
        <f t="shared" ref="J554:N556" si="424">SUM(J555)</f>
        <v>70270</v>
      </c>
      <c r="K554" s="28">
        <f t="shared" si="424"/>
        <v>70270</v>
      </c>
      <c r="L554" s="28">
        <f t="shared" si="424"/>
        <v>0</v>
      </c>
      <c r="M554" s="28">
        <f t="shared" si="424"/>
        <v>0</v>
      </c>
      <c r="N554" s="28">
        <f t="shared" si="424"/>
        <v>0</v>
      </c>
      <c r="O554" s="26"/>
      <c r="P554" s="29">
        <f t="shared" ref="P554:P555" si="425">SUM(P555)</f>
        <v>70270</v>
      </c>
    </row>
    <row r="555" spans="1:16" s="12" customFormat="1" ht="63">
      <c r="A555" s="40" t="s">
        <v>386</v>
      </c>
      <c r="B555" s="11" t="s">
        <v>384</v>
      </c>
      <c r="C555" s="11" t="s">
        <v>58</v>
      </c>
      <c r="D555" s="13" t="s">
        <v>38</v>
      </c>
      <c r="E555" s="13" t="s">
        <v>230</v>
      </c>
      <c r="F555" s="41" t="s">
        <v>21</v>
      </c>
      <c r="G555" s="41" t="s">
        <v>22</v>
      </c>
      <c r="H555" s="14" t="s">
        <v>23</v>
      </c>
      <c r="I555" s="14"/>
      <c r="J555" s="20">
        <f t="shared" si="424"/>
        <v>70270</v>
      </c>
      <c r="K555" s="42">
        <f t="shared" si="424"/>
        <v>70270</v>
      </c>
      <c r="L555" s="42">
        <f t="shared" si="424"/>
        <v>0</v>
      </c>
      <c r="M555" s="42">
        <f t="shared" si="424"/>
        <v>0</v>
      </c>
      <c r="N555" s="42">
        <f t="shared" si="424"/>
        <v>0</v>
      </c>
      <c r="O555" s="15"/>
      <c r="P555" s="21">
        <f t="shared" si="425"/>
        <v>70270</v>
      </c>
    </row>
    <row r="556" spans="1:16" s="12" customFormat="1" ht="47.25">
      <c r="A556" s="40" t="s">
        <v>416</v>
      </c>
      <c r="B556" s="11">
        <v>620</v>
      </c>
      <c r="C556" s="11" t="s">
        <v>58</v>
      </c>
      <c r="D556" s="13" t="s">
        <v>38</v>
      </c>
      <c r="E556" s="13" t="s">
        <v>230</v>
      </c>
      <c r="F556" s="41" t="s">
        <v>25</v>
      </c>
      <c r="G556" s="41" t="s">
        <v>22</v>
      </c>
      <c r="H556" s="14" t="s">
        <v>23</v>
      </c>
      <c r="I556" s="14"/>
      <c r="J556" s="21">
        <f>SUM(J557)</f>
        <v>70270</v>
      </c>
      <c r="K556" s="21">
        <f t="shared" si="424"/>
        <v>70270</v>
      </c>
      <c r="L556" s="21">
        <f t="shared" si="424"/>
        <v>0</v>
      </c>
      <c r="M556" s="21">
        <f t="shared" si="424"/>
        <v>0</v>
      </c>
      <c r="N556" s="21">
        <f t="shared" si="424"/>
        <v>0</v>
      </c>
      <c r="O556" s="15"/>
      <c r="P556" s="21">
        <f>SUM(P557)</f>
        <v>70270</v>
      </c>
    </row>
    <row r="557" spans="1:16" s="12" customFormat="1" ht="31.5">
      <c r="A557" s="40" t="s">
        <v>420</v>
      </c>
      <c r="B557" s="11" t="s">
        <v>384</v>
      </c>
      <c r="C557" s="11" t="s">
        <v>58</v>
      </c>
      <c r="D557" s="13" t="s">
        <v>38</v>
      </c>
      <c r="E557" s="13" t="s">
        <v>230</v>
      </c>
      <c r="F557" s="41" t="s">
        <v>25</v>
      </c>
      <c r="G557" s="41" t="s">
        <v>18</v>
      </c>
      <c r="H557" s="14" t="s">
        <v>23</v>
      </c>
      <c r="I557" s="14"/>
      <c r="J557" s="20">
        <f t="shared" ref="J557:N558" si="426">J558</f>
        <v>70270</v>
      </c>
      <c r="K557" s="42">
        <f t="shared" si="426"/>
        <v>70270</v>
      </c>
      <c r="L557" s="42">
        <f t="shared" si="426"/>
        <v>0</v>
      </c>
      <c r="M557" s="42">
        <f t="shared" si="426"/>
        <v>0</v>
      </c>
      <c r="N557" s="42">
        <f t="shared" si="426"/>
        <v>0</v>
      </c>
      <c r="O557" s="15"/>
      <c r="P557" s="21">
        <f t="shared" ref="P557:P558" si="427">P558</f>
        <v>70270</v>
      </c>
    </row>
    <row r="558" spans="1:16" s="12" customFormat="1" ht="94.5">
      <c r="A558" s="40" t="s">
        <v>421</v>
      </c>
      <c r="B558" s="11" t="s">
        <v>384</v>
      </c>
      <c r="C558" s="11" t="s">
        <v>58</v>
      </c>
      <c r="D558" s="13" t="s">
        <v>38</v>
      </c>
      <c r="E558" s="13" t="s">
        <v>230</v>
      </c>
      <c r="F558" s="41" t="s">
        <v>25</v>
      </c>
      <c r="G558" s="41" t="s">
        <v>18</v>
      </c>
      <c r="H558" s="14" t="s">
        <v>422</v>
      </c>
      <c r="I558" s="14"/>
      <c r="J558" s="20">
        <f t="shared" si="426"/>
        <v>70270</v>
      </c>
      <c r="K558" s="42">
        <f t="shared" si="426"/>
        <v>70270</v>
      </c>
      <c r="L558" s="42">
        <f t="shared" si="426"/>
        <v>0</v>
      </c>
      <c r="M558" s="42">
        <f t="shared" si="426"/>
        <v>0</v>
      </c>
      <c r="N558" s="42">
        <f t="shared" si="426"/>
        <v>0</v>
      </c>
      <c r="O558" s="15"/>
      <c r="P558" s="21">
        <f t="shared" si="427"/>
        <v>70270</v>
      </c>
    </row>
    <row r="559" spans="1:16" s="12" customFormat="1" ht="15.75">
      <c r="A559" s="40" t="s">
        <v>47</v>
      </c>
      <c r="B559" s="11" t="s">
        <v>384</v>
      </c>
      <c r="C559" s="11" t="s">
        <v>58</v>
      </c>
      <c r="D559" s="13" t="s">
        <v>38</v>
      </c>
      <c r="E559" s="13" t="s">
        <v>230</v>
      </c>
      <c r="F559" s="41" t="s">
        <v>25</v>
      </c>
      <c r="G559" s="41" t="s">
        <v>18</v>
      </c>
      <c r="H559" s="14" t="s">
        <v>422</v>
      </c>
      <c r="I559" s="14" t="s">
        <v>48</v>
      </c>
      <c r="J559" s="20">
        <v>70270</v>
      </c>
      <c r="K559" s="42">
        <f>J559</f>
        <v>70270</v>
      </c>
      <c r="L559" s="42"/>
      <c r="M559" s="42"/>
      <c r="N559" s="42"/>
      <c r="O559" s="15"/>
      <c r="P559" s="21">
        <v>70270</v>
      </c>
    </row>
    <row r="560" spans="1:16" s="32" customFormat="1" ht="15.75">
      <c r="A560" s="43" t="s">
        <v>423</v>
      </c>
      <c r="B560" s="44" t="s">
        <v>384</v>
      </c>
      <c r="C560" s="44" t="s">
        <v>58</v>
      </c>
      <c r="D560" s="45" t="s">
        <v>18</v>
      </c>
      <c r="E560" s="45"/>
      <c r="F560" s="46"/>
      <c r="G560" s="46"/>
      <c r="H560" s="47"/>
      <c r="I560" s="47"/>
      <c r="J560" s="28">
        <f>SUM(J566,J561,J597)</f>
        <v>293769171</v>
      </c>
      <c r="K560" s="28">
        <f>SUM(K566,K561,K597)</f>
        <v>37114171</v>
      </c>
      <c r="L560" s="28">
        <f>SUM(L566,L561,L597)</f>
        <v>44455000</v>
      </c>
      <c r="M560" s="28">
        <f>SUM(M566,M561,M597)</f>
        <v>212200000</v>
      </c>
      <c r="N560" s="28">
        <f>SUM(N566,N561,N597)</f>
        <v>0</v>
      </c>
      <c r="O560" s="26"/>
      <c r="P560" s="29">
        <f>SUM(P566,P561,P597)</f>
        <v>294070285</v>
      </c>
    </row>
    <row r="561" spans="1:16" s="32" customFormat="1" ht="63">
      <c r="A561" s="43" t="s">
        <v>68</v>
      </c>
      <c r="B561" s="44" t="s">
        <v>384</v>
      </c>
      <c r="C561" s="44" t="s">
        <v>58</v>
      </c>
      <c r="D561" s="45" t="s">
        <v>18</v>
      </c>
      <c r="E561" s="45" t="s">
        <v>62</v>
      </c>
      <c r="F561" s="46" t="s">
        <v>21</v>
      </c>
      <c r="G561" s="46" t="s">
        <v>22</v>
      </c>
      <c r="H561" s="47" t="s">
        <v>23</v>
      </c>
      <c r="I561" s="47"/>
      <c r="J561" s="28">
        <f t="shared" ref="J561:N561" si="428">J562</f>
        <v>100000</v>
      </c>
      <c r="K561" s="48">
        <f t="shared" si="428"/>
        <v>100000</v>
      </c>
      <c r="L561" s="48">
        <f t="shared" si="428"/>
        <v>0</v>
      </c>
      <c r="M561" s="48">
        <f t="shared" si="428"/>
        <v>0</v>
      </c>
      <c r="N561" s="48">
        <f t="shared" si="428"/>
        <v>0</v>
      </c>
      <c r="O561" s="26"/>
      <c r="P561" s="29">
        <f t="shared" ref="P561" si="429">P562</f>
        <v>100000</v>
      </c>
    </row>
    <row r="562" spans="1:16" s="32" customFormat="1" ht="63">
      <c r="A562" s="43" t="s">
        <v>424</v>
      </c>
      <c r="B562" s="44" t="s">
        <v>384</v>
      </c>
      <c r="C562" s="44" t="s">
        <v>58</v>
      </c>
      <c r="D562" s="45" t="s">
        <v>18</v>
      </c>
      <c r="E562" s="45" t="s">
        <v>62</v>
      </c>
      <c r="F562" s="46" t="s">
        <v>34</v>
      </c>
      <c r="G562" s="46" t="s">
        <v>22</v>
      </c>
      <c r="H562" s="47" t="s">
        <v>23</v>
      </c>
      <c r="I562" s="47"/>
      <c r="J562" s="28">
        <f t="shared" ref="J562" si="430">SUM(J563)</f>
        <v>100000</v>
      </c>
      <c r="K562" s="48">
        <f>SUM(K563)</f>
        <v>100000</v>
      </c>
      <c r="L562" s="48">
        <f t="shared" ref="L562:N562" si="431">SUM(L563)</f>
        <v>0</v>
      </c>
      <c r="M562" s="48">
        <f t="shared" si="431"/>
        <v>0</v>
      </c>
      <c r="N562" s="48">
        <f t="shared" si="431"/>
        <v>0</v>
      </c>
      <c r="O562" s="26"/>
      <c r="P562" s="29">
        <f t="shared" ref="P562" si="432">SUM(P563)</f>
        <v>100000</v>
      </c>
    </row>
    <row r="563" spans="1:16" s="32" customFormat="1" ht="63">
      <c r="A563" s="43" t="s">
        <v>425</v>
      </c>
      <c r="B563" s="44" t="s">
        <v>384</v>
      </c>
      <c r="C563" s="44" t="s">
        <v>58</v>
      </c>
      <c r="D563" s="45" t="s">
        <v>18</v>
      </c>
      <c r="E563" s="45" t="s">
        <v>62</v>
      </c>
      <c r="F563" s="46" t="s">
        <v>34</v>
      </c>
      <c r="G563" s="46" t="s">
        <v>18</v>
      </c>
      <c r="H563" s="47" t="s">
        <v>23</v>
      </c>
      <c r="I563" s="47"/>
      <c r="J563" s="28">
        <f t="shared" ref="J563:N564" si="433">J564</f>
        <v>100000</v>
      </c>
      <c r="K563" s="48">
        <f t="shared" si="433"/>
        <v>100000</v>
      </c>
      <c r="L563" s="48">
        <f t="shared" si="433"/>
        <v>0</v>
      </c>
      <c r="M563" s="48">
        <f t="shared" si="433"/>
        <v>0</v>
      </c>
      <c r="N563" s="48">
        <f t="shared" si="433"/>
        <v>0</v>
      </c>
      <c r="O563" s="26"/>
      <c r="P563" s="29">
        <f t="shared" ref="P563:P564" si="434">P564</f>
        <v>100000</v>
      </c>
    </row>
    <row r="564" spans="1:16" s="12" customFormat="1" ht="31.5">
      <c r="A564" s="40" t="s">
        <v>426</v>
      </c>
      <c r="B564" s="11" t="s">
        <v>384</v>
      </c>
      <c r="C564" s="11" t="s">
        <v>58</v>
      </c>
      <c r="D564" s="13" t="s">
        <v>18</v>
      </c>
      <c r="E564" s="13" t="s">
        <v>62</v>
      </c>
      <c r="F564" s="41" t="s">
        <v>34</v>
      </c>
      <c r="G564" s="41" t="s">
        <v>18</v>
      </c>
      <c r="H564" s="14" t="s">
        <v>427</v>
      </c>
      <c r="I564" s="14"/>
      <c r="J564" s="20">
        <f t="shared" si="433"/>
        <v>100000</v>
      </c>
      <c r="K564" s="42">
        <f t="shared" si="433"/>
        <v>100000</v>
      </c>
      <c r="L564" s="42">
        <f t="shared" si="433"/>
        <v>0</v>
      </c>
      <c r="M564" s="42">
        <f t="shared" si="433"/>
        <v>0</v>
      </c>
      <c r="N564" s="42">
        <f t="shared" si="433"/>
        <v>0</v>
      </c>
      <c r="O564" s="15"/>
      <c r="P564" s="21">
        <f t="shared" si="434"/>
        <v>100000</v>
      </c>
    </row>
    <row r="565" spans="1:16" s="12" customFormat="1" ht="31.5">
      <c r="A565" s="40" t="s">
        <v>45</v>
      </c>
      <c r="B565" s="11" t="s">
        <v>384</v>
      </c>
      <c r="C565" s="11" t="s">
        <v>58</v>
      </c>
      <c r="D565" s="13" t="s">
        <v>18</v>
      </c>
      <c r="E565" s="13" t="s">
        <v>62</v>
      </c>
      <c r="F565" s="41" t="s">
        <v>34</v>
      </c>
      <c r="G565" s="41" t="s">
        <v>18</v>
      </c>
      <c r="H565" s="14" t="s">
        <v>427</v>
      </c>
      <c r="I565" s="14" t="s">
        <v>46</v>
      </c>
      <c r="J565" s="20">
        <v>100000</v>
      </c>
      <c r="K565" s="42">
        <f>J565</f>
        <v>100000</v>
      </c>
      <c r="L565" s="42"/>
      <c r="M565" s="42"/>
      <c r="N565" s="42"/>
      <c r="O565" s="15"/>
      <c r="P565" s="21">
        <v>100000</v>
      </c>
    </row>
    <row r="566" spans="1:16" s="32" customFormat="1" ht="63">
      <c r="A566" s="43" t="s">
        <v>386</v>
      </c>
      <c r="B566" s="44" t="s">
        <v>384</v>
      </c>
      <c r="C566" s="44" t="s">
        <v>58</v>
      </c>
      <c r="D566" s="45" t="s">
        <v>18</v>
      </c>
      <c r="E566" s="45" t="s">
        <v>230</v>
      </c>
      <c r="F566" s="46" t="s">
        <v>21</v>
      </c>
      <c r="G566" s="46" t="s">
        <v>22</v>
      </c>
      <c r="H566" s="47" t="s">
        <v>23</v>
      </c>
      <c r="I566" s="47"/>
      <c r="J566" s="28">
        <f>SUM(J567,J593)</f>
        <v>73214171</v>
      </c>
      <c r="K566" s="48">
        <f>SUM(K567,K593)</f>
        <v>28214171</v>
      </c>
      <c r="L566" s="48">
        <f>SUM(L567,L593)</f>
        <v>0</v>
      </c>
      <c r="M566" s="48">
        <f>SUM(M567,M593)</f>
        <v>45000000</v>
      </c>
      <c r="N566" s="48">
        <f>SUM(N567,N593)</f>
        <v>0</v>
      </c>
      <c r="O566" s="26"/>
      <c r="P566" s="29">
        <f>SUM(P567,P593)</f>
        <v>72655285</v>
      </c>
    </row>
    <row r="567" spans="1:16" s="32" customFormat="1" ht="47.25">
      <c r="A567" s="43" t="s">
        <v>416</v>
      </c>
      <c r="B567" s="44">
        <v>620</v>
      </c>
      <c r="C567" s="44" t="s">
        <v>58</v>
      </c>
      <c r="D567" s="45" t="s">
        <v>18</v>
      </c>
      <c r="E567" s="45" t="s">
        <v>230</v>
      </c>
      <c r="F567" s="46" t="s">
        <v>25</v>
      </c>
      <c r="G567" s="46" t="s">
        <v>22</v>
      </c>
      <c r="H567" s="47" t="s">
        <v>23</v>
      </c>
      <c r="I567" s="47"/>
      <c r="J567" s="28">
        <f t="shared" ref="J567:N567" si="435">J568</f>
        <v>73084171</v>
      </c>
      <c r="K567" s="48">
        <f t="shared" si="435"/>
        <v>28084171</v>
      </c>
      <c r="L567" s="48">
        <f t="shared" si="435"/>
        <v>0</v>
      </c>
      <c r="M567" s="48">
        <f t="shared" si="435"/>
        <v>45000000</v>
      </c>
      <c r="N567" s="48">
        <f t="shared" si="435"/>
        <v>0</v>
      </c>
      <c r="O567" s="26"/>
      <c r="P567" s="29">
        <f t="shared" ref="P567" si="436">P568</f>
        <v>72525285</v>
      </c>
    </row>
    <row r="568" spans="1:16" s="32" customFormat="1" ht="110.25">
      <c r="A568" s="43" t="s">
        <v>412</v>
      </c>
      <c r="B568" s="44">
        <v>620</v>
      </c>
      <c r="C568" s="44" t="s">
        <v>58</v>
      </c>
      <c r="D568" s="45" t="s">
        <v>18</v>
      </c>
      <c r="E568" s="45" t="s">
        <v>230</v>
      </c>
      <c r="F568" s="46" t="s">
        <v>25</v>
      </c>
      <c r="G568" s="46" t="s">
        <v>16</v>
      </c>
      <c r="H568" s="47" t="s">
        <v>23</v>
      </c>
      <c r="I568" s="47"/>
      <c r="J568" s="29">
        <f>SUM(J569,J571,J573,J575,J577,J579,J581,J583,J585,J589,J591,J587)</f>
        <v>73084171</v>
      </c>
      <c r="K568" s="29">
        <f t="shared" ref="K568:P568" si="437">SUM(K569,K571,K573,K575,K577,K579,K581,K583,K585,K589,K591,K587)</f>
        <v>28084171</v>
      </c>
      <c r="L568" s="29">
        <f t="shared" si="437"/>
        <v>0</v>
      </c>
      <c r="M568" s="29">
        <f t="shared" si="437"/>
        <v>45000000</v>
      </c>
      <c r="N568" s="29">
        <f t="shared" si="437"/>
        <v>0</v>
      </c>
      <c r="O568" s="29">
        <f t="shared" si="437"/>
        <v>0</v>
      </c>
      <c r="P568" s="29">
        <f t="shared" si="437"/>
        <v>72525285</v>
      </c>
    </row>
    <row r="569" spans="1:16" s="32" customFormat="1" ht="15.75">
      <c r="A569" s="43" t="s">
        <v>428</v>
      </c>
      <c r="B569" s="44" t="s">
        <v>384</v>
      </c>
      <c r="C569" s="44" t="s">
        <v>58</v>
      </c>
      <c r="D569" s="45" t="s">
        <v>18</v>
      </c>
      <c r="E569" s="45" t="s">
        <v>230</v>
      </c>
      <c r="F569" s="46" t="s">
        <v>25</v>
      </c>
      <c r="G569" s="46" t="s">
        <v>16</v>
      </c>
      <c r="H569" s="47" t="s">
        <v>429</v>
      </c>
      <c r="I569" s="47"/>
      <c r="J569" s="28">
        <f t="shared" ref="J569:N569" si="438">J570</f>
        <v>10000000</v>
      </c>
      <c r="K569" s="48">
        <f t="shared" si="438"/>
        <v>10000000</v>
      </c>
      <c r="L569" s="48">
        <f t="shared" si="438"/>
        <v>0</v>
      </c>
      <c r="M569" s="48">
        <f t="shared" si="438"/>
        <v>0</v>
      </c>
      <c r="N569" s="48">
        <f t="shared" si="438"/>
        <v>0</v>
      </c>
      <c r="O569" s="26"/>
      <c r="P569" s="29">
        <f t="shared" ref="P569" si="439">P570</f>
        <v>10000000</v>
      </c>
    </row>
    <row r="570" spans="1:16" s="32" customFormat="1" ht="31.5">
      <c r="A570" s="43" t="s">
        <v>45</v>
      </c>
      <c r="B570" s="44" t="s">
        <v>384</v>
      </c>
      <c r="C570" s="44" t="s">
        <v>58</v>
      </c>
      <c r="D570" s="45" t="s">
        <v>18</v>
      </c>
      <c r="E570" s="45" t="s">
        <v>230</v>
      </c>
      <c r="F570" s="46" t="s">
        <v>25</v>
      </c>
      <c r="G570" s="46" t="s">
        <v>16</v>
      </c>
      <c r="H570" s="47" t="s">
        <v>429</v>
      </c>
      <c r="I570" s="47" t="s">
        <v>46</v>
      </c>
      <c r="J570" s="28">
        <v>10000000</v>
      </c>
      <c r="K570" s="48">
        <f>J570</f>
        <v>10000000</v>
      </c>
      <c r="L570" s="48"/>
      <c r="M570" s="48"/>
      <c r="N570" s="48"/>
      <c r="O570" s="26"/>
      <c r="P570" s="29">
        <v>10000000</v>
      </c>
    </row>
    <row r="571" spans="1:16" s="32" customFormat="1" ht="15.75">
      <c r="A571" s="43" t="s">
        <v>430</v>
      </c>
      <c r="B571" s="44" t="s">
        <v>384</v>
      </c>
      <c r="C571" s="44" t="s">
        <v>58</v>
      </c>
      <c r="D571" s="45" t="s">
        <v>18</v>
      </c>
      <c r="E571" s="45" t="s">
        <v>230</v>
      </c>
      <c r="F571" s="46" t="s">
        <v>25</v>
      </c>
      <c r="G571" s="46" t="s">
        <v>16</v>
      </c>
      <c r="H571" s="47" t="s">
        <v>431</v>
      </c>
      <c r="I571" s="47"/>
      <c r="J571" s="28">
        <f t="shared" ref="J571:N571" si="440">J572</f>
        <v>3550000</v>
      </c>
      <c r="K571" s="48">
        <f t="shared" si="440"/>
        <v>3550000</v>
      </c>
      <c r="L571" s="48">
        <f t="shared" si="440"/>
        <v>0</v>
      </c>
      <c r="M571" s="48">
        <f t="shared" si="440"/>
        <v>0</v>
      </c>
      <c r="N571" s="48">
        <f t="shared" si="440"/>
        <v>0</v>
      </c>
      <c r="O571" s="26"/>
      <c r="P571" s="29">
        <f t="shared" ref="P571" si="441">P572</f>
        <v>3550000</v>
      </c>
    </row>
    <row r="572" spans="1:16" s="32" customFormat="1" ht="31.5">
      <c r="A572" s="43" t="s">
        <v>45</v>
      </c>
      <c r="B572" s="44" t="s">
        <v>384</v>
      </c>
      <c r="C572" s="44" t="s">
        <v>58</v>
      </c>
      <c r="D572" s="45" t="s">
        <v>18</v>
      </c>
      <c r="E572" s="45" t="s">
        <v>230</v>
      </c>
      <c r="F572" s="46" t="s">
        <v>25</v>
      </c>
      <c r="G572" s="46" t="s">
        <v>16</v>
      </c>
      <c r="H572" s="47" t="s">
        <v>431</v>
      </c>
      <c r="I572" s="47" t="s">
        <v>46</v>
      </c>
      <c r="J572" s="28">
        <v>3550000</v>
      </c>
      <c r="K572" s="48">
        <f>J572</f>
        <v>3550000</v>
      </c>
      <c r="L572" s="48"/>
      <c r="M572" s="48"/>
      <c r="N572" s="48"/>
      <c r="O572" s="26"/>
      <c r="P572" s="29">
        <v>3550000</v>
      </c>
    </row>
    <row r="573" spans="1:16" s="32" customFormat="1" ht="31.5">
      <c r="A573" s="43" t="s">
        <v>413</v>
      </c>
      <c r="B573" s="44" t="s">
        <v>384</v>
      </c>
      <c r="C573" s="44" t="s">
        <v>58</v>
      </c>
      <c r="D573" s="45" t="s">
        <v>18</v>
      </c>
      <c r="E573" s="45" t="s">
        <v>230</v>
      </c>
      <c r="F573" s="46" t="s">
        <v>25</v>
      </c>
      <c r="G573" s="46" t="s">
        <v>16</v>
      </c>
      <c r="H573" s="47" t="s">
        <v>414</v>
      </c>
      <c r="I573" s="47"/>
      <c r="J573" s="28">
        <f t="shared" ref="J573:N573" si="442">J574</f>
        <v>4022000</v>
      </c>
      <c r="K573" s="48">
        <f t="shared" si="442"/>
        <v>4022000</v>
      </c>
      <c r="L573" s="48">
        <f t="shared" si="442"/>
        <v>0</v>
      </c>
      <c r="M573" s="48">
        <f t="shared" si="442"/>
        <v>0</v>
      </c>
      <c r="N573" s="48">
        <f t="shared" si="442"/>
        <v>0</v>
      </c>
      <c r="O573" s="26"/>
      <c r="P573" s="29">
        <f t="shared" ref="P573" si="443">P574</f>
        <v>3643114</v>
      </c>
    </row>
    <row r="574" spans="1:16" s="32" customFormat="1" ht="31.5">
      <c r="A574" s="43" t="s">
        <v>45</v>
      </c>
      <c r="B574" s="44" t="s">
        <v>384</v>
      </c>
      <c r="C574" s="44" t="s">
        <v>58</v>
      </c>
      <c r="D574" s="45" t="s">
        <v>18</v>
      </c>
      <c r="E574" s="45" t="s">
        <v>230</v>
      </c>
      <c r="F574" s="46" t="s">
        <v>25</v>
      </c>
      <c r="G574" s="46" t="s">
        <v>16</v>
      </c>
      <c r="H574" s="47" t="s">
        <v>414</v>
      </c>
      <c r="I574" s="47" t="s">
        <v>46</v>
      </c>
      <c r="J574" s="28">
        <v>4022000</v>
      </c>
      <c r="K574" s="48">
        <f>J574</f>
        <v>4022000</v>
      </c>
      <c r="L574" s="48"/>
      <c r="M574" s="48"/>
      <c r="N574" s="48"/>
      <c r="O574" s="26"/>
      <c r="P574" s="29">
        <v>3643114</v>
      </c>
    </row>
    <row r="575" spans="1:16" s="12" customFormat="1" ht="31.5">
      <c r="A575" s="40" t="s">
        <v>432</v>
      </c>
      <c r="B575" s="11" t="s">
        <v>384</v>
      </c>
      <c r="C575" s="11" t="s">
        <v>58</v>
      </c>
      <c r="D575" s="13" t="s">
        <v>18</v>
      </c>
      <c r="E575" s="13" t="s">
        <v>230</v>
      </c>
      <c r="F575" s="41" t="s">
        <v>25</v>
      </c>
      <c r="G575" s="41" t="s">
        <v>16</v>
      </c>
      <c r="H575" s="14" t="s">
        <v>433</v>
      </c>
      <c r="I575" s="14"/>
      <c r="J575" s="20">
        <f t="shared" ref="J575:N575" si="444">J576</f>
        <v>300000</v>
      </c>
      <c r="K575" s="42">
        <f t="shared" si="444"/>
        <v>300000</v>
      </c>
      <c r="L575" s="42">
        <f t="shared" si="444"/>
        <v>0</v>
      </c>
      <c r="M575" s="42">
        <f t="shared" si="444"/>
        <v>0</v>
      </c>
      <c r="N575" s="42">
        <f t="shared" si="444"/>
        <v>0</v>
      </c>
      <c r="O575" s="15"/>
      <c r="P575" s="21">
        <f t="shared" ref="P575" si="445">P576</f>
        <v>220000</v>
      </c>
    </row>
    <row r="576" spans="1:16" s="12" customFormat="1" ht="31.5">
      <c r="A576" s="40" t="s">
        <v>45</v>
      </c>
      <c r="B576" s="11" t="s">
        <v>384</v>
      </c>
      <c r="C576" s="11" t="s">
        <v>58</v>
      </c>
      <c r="D576" s="13" t="s">
        <v>18</v>
      </c>
      <c r="E576" s="13" t="s">
        <v>230</v>
      </c>
      <c r="F576" s="41" t="s">
        <v>25</v>
      </c>
      <c r="G576" s="41" t="s">
        <v>16</v>
      </c>
      <c r="H576" s="14" t="s">
        <v>433</v>
      </c>
      <c r="I576" s="14" t="s">
        <v>46</v>
      </c>
      <c r="J576" s="20">
        <v>300000</v>
      </c>
      <c r="K576" s="42">
        <f>J576</f>
        <v>300000</v>
      </c>
      <c r="L576" s="42"/>
      <c r="M576" s="42"/>
      <c r="N576" s="42"/>
      <c r="O576" s="15"/>
      <c r="P576" s="21">
        <v>220000</v>
      </c>
    </row>
    <row r="577" spans="1:16" s="12" customFormat="1" ht="31.5">
      <c r="A577" s="40" t="s">
        <v>434</v>
      </c>
      <c r="B577" s="11" t="s">
        <v>384</v>
      </c>
      <c r="C577" s="11" t="s">
        <v>58</v>
      </c>
      <c r="D577" s="13" t="s">
        <v>18</v>
      </c>
      <c r="E577" s="13" t="s">
        <v>230</v>
      </c>
      <c r="F577" s="41" t="s">
        <v>25</v>
      </c>
      <c r="G577" s="41" t="s">
        <v>16</v>
      </c>
      <c r="H577" s="14" t="s">
        <v>435</v>
      </c>
      <c r="I577" s="14"/>
      <c r="J577" s="20">
        <f t="shared" ref="J577:N577" si="446">J578</f>
        <v>500000</v>
      </c>
      <c r="K577" s="42">
        <f t="shared" si="446"/>
        <v>500000</v>
      </c>
      <c r="L577" s="42">
        <f t="shared" si="446"/>
        <v>0</v>
      </c>
      <c r="M577" s="42">
        <f t="shared" si="446"/>
        <v>0</v>
      </c>
      <c r="N577" s="42">
        <f t="shared" si="446"/>
        <v>0</v>
      </c>
      <c r="O577" s="15"/>
      <c r="P577" s="21">
        <f t="shared" ref="P577" si="447">P578</f>
        <v>400000</v>
      </c>
    </row>
    <row r="578" spans="1:16" s="12" customFormat="1" ht="31.5">
      <c r="A578" s="40" t="s">
        <v>45</v>
      </c>
      <c r="B578" s="11" t="s">
        <v>384</v>
      </c>
      <c r="C578" s="11" t="s">
        <v>58</v>
      </c>
      <c r="D578" s="13" t="s">
        <v>18</v>
      </c>
      <c r="E578" s="13" t="s">
        <v>230</v>
      </c>
      <c r="F578" s="41" t="s">
        <v>25</v>
      </c>
      <c r="G578" s="41" t="s">
        <v>16</v>
      </c>
      <c r="H578" s="14" t="s">
        <v>435</v>
      </c>
      <c r="I578" s="14" t="s">
        <v>46</v>
      </c>
      <c r="J578" s="20">
        <v>500000</v>
      </c>
      <c r="K578" s="42">
        <f>J578</f>
        <v>500000</v>
      </c>
      <c r="L578" s="42"/>
      <c r="M578" s="42"/>
      <c r="N578" s="42"/>
      <c r="O578" s="15"/>
      <c r="P578" s="21">
        <v>400000</v>
      </c>
    </row>
    <row r="579" spans="1:16" s="12" customFormat="1" ht="15.75">
      <c r="A579" s="40" t="s">
        <v>436</v>
      </c>
      <c r="B579" s="11" t="s">
        <v>384</v>
      </c>
      <c r="C579" s="11" t="s">
        <v>58</v>
      </c>
      <c r="D579" s="13" t="s">
        <v>18</v>
      </c>
      <c r="E579" s="13" t="s">
        <v>230</v>
      </c>
      <c r="F579" s="41" t="s">
        <v>25</v>
      </c>
      <c r="G579" s="41" t="s">
        <v>16</v>
      </c>
      <c r="H579" s="14" t="s">
        <v>437</v>
      </c>
      <c r="I579" s="14"/>
      <c r="J579" s="20">
        <f t="shared" ref="J579:N579" si="448">J580</f>
        <v>3000000</v>
      </c>
      <c r="K579" s="42">
        <f t="shared" si="448"/>
        <v>3000000</v>
      </c>
      <c r="L579" s="42">
        <f t="shared" si="448"/>
        <v>0</v>
      </c>
      <c r="M579" s="42">
        <f t="shared" si="448"/>
        <v>0</v>
      </c>
      <c r="N579" s="42">
        <f t="shared" si="448"/>
        <v>0</v>
      </c>
      <c r="O579" s="15"/>
      <c r="P579" s="21">
        <f t="shared" ref="P579" si="449">P580</f>
        <v>3000000</v>
      </c>
    </row>
    <row r="580" spans="1:16" s="12" customFormat="1" ht="31.5">
      <c r="A580" s="40" t="s">
        <v>45</v>
      </c>
      <c r="B580" s="11" t="s">
        <v>384</v>
      </c>
      <c r="C580" s="11" t="s">
        <v>58</v>
      </c>
      <c r="D580" s="13" t="s">
        <v>18</v>
      </c>
      <c r="E580" s="13" t="s">
        <v>230</v>
      </c>
      <c r="F580" s="41" t="s">
        <v>25</v>
      </c>
      <c r="G580" s="41" t="s">
        <v>16</v>
      </c>
      <c r="H580" s="14" t="s">
        <v>437</v>
      </c>
      <c r="I580" s="14" t="s">
        <v>46</v>
      </c>
      <c r="J580" s="20">
        <v>3000000</v>
      </c>
      <c r="K580" s="42">
        <f>J580</f>
        <v>3000000</v>
      </c>
      <c r="L580" s="42"/>
      <c r="M580" s="42"/>
      <c r="N580" s="42"/>
      <c r="O580" s="15"/>
      <c r="P580" s="21">
        <v>3000000</v>
      </c>
    </row>
    <row r="581" spans="1:16" s="12" customFormat="1" ht="31.5">
      <c r="A581" s="40" t="s">
        <v>438</v>
      </c>
      <c r="B581" s="11" t="s">
        <v>384</v>
      </c>
      <c r="C581" s="11" t="s">
        <v>58</v>
      </c>
      <c r="D581" s="13" t="s">
        <v>18</v>
      </c>
      <c r="E581" s="13" t="s">
        <v>230</v>
      </c>
      <c r="F581" s="41" t="s">
        <v>25</v>
      </c>
      <c r="G581" s="41" t="s">
        <v>16</v>
      </c>
      <c r="H581" s="14" t="s">
        <v>439</v>
      </c>
      <c r="I581" s="14"/>
      <c r="J581" s="20">
        <f t="shared" ref="J581:N581" si="450">J582</f>
        <v>203000</v>
      </c>
      <c r="K581" s="42">
        <f t="shared" si="450"/>
        <v>203000</v>
      </c>
      <c r="L581" s="42">
        <f t="shared" si="450"/>
        <v>0</v>
      </c>
      <c r="M581" s="42">
        <f t="shared" si="450"/>
        <v>0</v>
      </c>
      <c r="N581" s="42">
        <f t="shared" si="450"/>
        <v>0</v>
      </c>
      <c r="O581" s="15"/>
      <c r="P581" s="21">
        <f t="shared" ref="P581" si="451">P582</f>
        <v>203000</v>
      </c>
    </row>
    <row r="582" spans="1:16" s="12" customFormat="1" ht="31.5">
      <c r="A582" s="40" t="s">
        <v>45</v>
      </c>
      <c r="B582" s="11" t="s">
        <v>384</v>
      </c>
      <c r="C582" s="11" t="s">
        <v>58</v>
      </c>
      <c r="D582" s="13" t="s">
        <v>18</v>
      </c>
      <c r="E582" s="13" t="s">
        <v>230</v>
      </c>
      <c r="F582" s="41" t="s">
        <v>25</v>
      </c>
      <c r="G582" s="41" t="s">
        <v>16</v>
      </c>
      <c r="H582" s="14" t="s">
        <v>439</v>
      </c>
      <c r="I582" s="14" t="s">
        <v>46</v>
      </c>
      <c r="J582" s="20">
        <v>203000</v>
      </c>
      <c r="K582" s="42">
        <f>J582</f>
        <v>203000</v>
      </c>
      <c r="L582" s="42"/>
      <c r="M582" s="42"/>
      <c r="N582" s="42"/>
      <c r="O582" s="15"/>
      <c r="P582" s="21">
        <v>203000</v>
      </c>
    </row>
    <row r="583" spans="1:16" s="12" customFormat="1" ht="31.5">
      <c r="A583" s="40" t="s">
        <v>440</v>
      </c>
      <c r="B583" s="11" t="s">
        <v>384</v>
      </c>
      <c r="C583" s="11" t="s">
        <v>58</v>
      </c>
      <c r="D583" s="13" t="s">
        <v>18</v>
      </c>
      <c r="E583" s="13" t="s">
        <v>230</v>
      </c>
      <c r="F583" s="41" t="s">
        <v>25</v>
      </c>
      <c r="G583" s="41" t="s">
        <v>16</v>
      </c>
      <c r="H583" s="14" t="s">
        <v>441</v>
      </c>
      <c r="I583" s="14"/>
      <c r="J583" s="20">
        <f t="shared" ref="J583:N583" si="452">J584</f>
        <v>100000</v>
      </c>
      <c r="K583" s="42">
        <f t="shared" si="452"/>
        <v>100000</v>
      </c>
      <c r="L583" s="42">
        <f t="shared" si="452"/>
        <v>0</v>
      </c>
      <c r="M583" s="42">
        <f t="shared" si="452"/>
        <v>0</v>
      </c>
      <c r="N583" s="42">
        <f t="shared" si="452"/>
        <v>0</v>
      </c>
      <c r="O583" s="15"/>
      <c r="P583" s="21">
        <f t="shared" ref="P583" si="453">P584</f>
        <v>100000</v>
      </c>
    </row>
    <row r="584" spans="1:16" s="12" customFormat="1" ht="31.5">
      <c r="A584" s="40" t="s">
        <v>45</v>
      </c>
      <c r="B584" s="11" t="s">
        <v>384</v>
      </c>
      <c r="C584" s="11" t="s">
        <v>58</v>
      </c>
      <c r="D584" s="13" t="s">
        <v>18</v>
      </c>
      <c r="E584" s="13" t="s">
        <v>230</v>
      </c>
      <c r="F584" s="41" t="s">
        <v>25</v>
      </c>
      <c r="G584" s="41" t="s">
        <v>16</v>
      </c>
      <c r="H584" s="14" t="s">
        <v>441</v>
      </c>
      <c r="I584" s="14" t="s">
        <v>46</v>
      </c>
      <c r="J584" s="20">
        <v>100000</v>
      </c>
      <c r="K584" s="42">
        <f>J584</f>
        <v>100000</v>
      </c>
      <c r="L584" s="42"/>
      <c r="M584" s="42"/>
      <c r="N584" s="42"/>
      <c r="O584" s="15"/>
      <c r="P584" s="21">
        <v>100000</v>
      </c>
    </row>
    <row r="585" spans="1:16" s="12" customFormat="1" ht="63">
      <c r="A585" s="40" t="s">
        <v>442</v>
      </c>
      <c r="B585" s="11" t="s">
        <v>384</v>
      </c>
      <c r="C585" s="11" t="s">
        <v>58</v>
      </c>
      <c r="D585" s="13" t="s">
        <v>18</v>
      </c>
      <c r="E585" s="13" t="s">
        <v>230</v>
      </c>
      <c r="F585" s="41" t="s">
        <v>25</v>
      </c>
      <c r="G585" s="41" t="s">
        <v>16</v>
      </c>
      <c r="H585" s="14" t="s">
        <v>443</v>
      </c>
      <c r="I585" s="14"/>
      <c r="J585" s="20">
        <f t="shared" ref="J585:N585" si="454">J586</f>
        <v>45000000</v>
      </c>
      <c r="K585" s="42">
        <f t="shared" si="454"/>
        <v>0</v>
      </c>
      <c r="L585" s="42">
        <f t="shared" si="454"/>
        <v>0</v>
      </c>
      <c r="M585" s="42">
        <f t="shared" si="454"/>
        <v>45000000</v>
      </c>
      <c r="N585" s="42">
        <f t="shared" si="454"/>
        <v>0</v>
      </c>
      <c r="O585" s="15"/>
      <c r="P585" s="21">
        <f t="shared" ref="P585" si="455">P586</f>
        <v>45000000</v>
      </c>
    </row>
    <row r="586" spans="1:16" s="12" customFormat="1" ht="31.5">
      <c r="A586" s="40" t="s">
        <v>45</v>
      </c>
      <c r="B586" s="11" t="s">
        <v>384</v>
      </c>
      <c r="C586" s="11" t="s">
        <v>58</v>
      </c>
      <c r="D586" s="13" t="s">
        <v>18</v>
      </c>
      <c r="E586" s="13" t="s">
        <v>230</v>
      </c>
      <c r="F586" s="41" t="s">
        <v>25</v>
      </c>
      <c r="G586" s="41" t="s">
        <v>16</v>
      </c>
      <c r="H586" s="14" t="s">
        <v>443</v>
      </c>
      <c r="I586" s="14" t="s">
        <v>46</v>
      </c>
      <c r="J586" s="20">
        <v>45000000</v>
      </c>
      <c r="K586" s="42"/>
      <c r="L586" s="42"/>
      <c r="M586" s="42">
        <f>J586</f>
        <v>45000000</v>
      </c>
      <c r="N586" s="42"/>
      <c r="O586" s="15"/>
      <c r="P586" s="21">
        <v>45000000</v>
      </c>
    </row>
    <row r="587" spans="1:16" s="12" customFormat="1" ht="63">
      <c r="A587" s="40" t="s">
        <v>444</v>
      </c>
      <c r="B587" s="11" t="s">
        <v>384</v>
      </c>
      <c r="C587" s="11" t="s">
        <v>58</v>
      </c>
      <c r="D587" s="13" t="s">
        <v>18</v>
      </c>
      <c r="E587" s="13" t="s">
        <v>230</v>
      </c>
      <c r="F587" s="41" t="s">
        <v>25</v>
      </c>
      <c r="G587" s="41" t="s">
        <v>16</v>
      </c>
      <c r="H587" s="14" t="s">
        <v>445</v>
      </c>
      <c r="I587" s="14"/>
      <c r="J587" s="20">
        <f t="shared" ref="J587:N587" si="456">J588</f>
        <v>1240750</v>
      </c>
      <c r="K587" s="20">
        <f t="shared" si="456"/>
        <v>1240750</v>
      </c>
      <c r="L587" s="20">
        <f t="shared" si="456"/>
        <v>0</v>
      </c>
      <c r="M587" s="20">
        <f t="shared" si="456"/>
        <v>0</v>
      </c>
      <c r="N587" s="20">
        <f t="shared" si="456"/>
        <v>0</v>
      </c>
      <c r="O587" s="15"/>
      <c r="P587" s="21">
        <f t="shared" ref="P587" si="457">P588</f>
        <v>1240750</v>
      </c>
    </row>
    <row r="588" spans="1:16" s="12" customFormat="1" ht="31.5">
      <c r="A588" s="40" t="s">
        <v>45</v>
      </c>
      <c r="B588" s="11" t="s">
        <v>384</v>
      </c>
      <c r="C588" s="11" t="s">
        <v>58</v>
      </c>
      <c r="D588" s="13" t="s">
        <v>18</v>
      </c>
      <c r="E588" s="13" t="s">
        <v>230</v>
      </c>
      <c r="F588" s="41" t="s">
        <v>25</v>
      </c>
      <c r="G588" s="41" t="s">
        <v>16</v>
      </c>
      <c r="H588" s="14" t="s">
        <v>445</v>
      </c>
      <c r="I588" s="14" t="s">
        <v>46</v>
      </c>
      <c r="J588" s="20">
        <v>1240750</v>
      </c>
      <c r="K588" s="42">
        <f>J588</f>
        <v>1240750</v>
      </c>
      <c r="L588" s="42"/>
      <c r="M588" s="42"/>
      <c r="N588" s="42"/>
      <c r="O588" s="15" t="s">
        <v>446</v>
      </c>
      <c r="P588" s="21">
        <v>1240750</v>
      </c>
    </row>
    <row r="589" spans="1:16" s="12" customFormat="1" ht="47.25">
      <c r="A589" s="40" t="s">
        <v>447</v>
      </c>
      <c r="B589" s="11" t="s">
        <v>384</v>
      </c>
      <c r="C589" s="11" t="s">
        <v>58</v>
      </c>
      <c r="D589" s="13" t="s">
        <v>18</v>
      </c>
      <c r="E589" s="13" t="s">
        <v>230</v>
      </c>
      <c r="F589" s="41" t="s">
        <v>25</v>
      </c>
      <c r="G589" s="41" t="s">
        <v>16</v>
      </c>
      <c r="H589" s="14" t="s">
        <v>448</v>
      </c>
      <c r="I589" s="14"/>
      <c r="J589" s="20">
        <f t="shared" ref="J589:N589" si="458">J590</f>
        <v>2800000</v>
      </c>
      <c r="K589" s="42">
        <f t="shared" si="458"/>
        <v>2800000</v>
      </c>
      <c r="L589" s="42">
        <f t="shared" si="458"/>
        <v>0</v>
      </c>
      <c r="M589" s="42">
        <f t="shared" si="458"/>
        <v>0</v>
      </c>
      <c r="N589" s="42">
        <f t="shared" si="458"/>
        <v>0</v>
      </c>
      <c r="O589" s="15" t="s">
        <v>95</v>
      </c>
      <c r="P589" s="21">
        <f t="shared" ref="P589" si="459">P590</f>
        <v>2800000</v>
      </c>
    </row>
    <row r="590" spans="1:16" s="12" customFormat="1" ht="31.5">
      <c r="A590" s="40" t="s">
        <v>45</v>
      </c>
      <c r="B590" s="11" t="s">
        <v>384</v>
      </c>
      <c r="C590" s="11" t="s">
        <v>58</v>
      </c>
      <c r="D590" s="13" t="s">
        <v>18</v>
      </c>
      <c r="E590" s="13" t="s">
        <v>230</v>
      </c>
      <c r="F590" s="41" t="s">
        <v>25</v>
      </c>
      <c r="G590" s="41" t="s">
        <v>16</v>
      </c>
      <c r="H590" s="14" t="s">
        <v>448</v>
      </c>
      <c r="I590" s="14" t="s">
        <v>46</v>
      </c>
      <c r="J590" s="20">
        <v>2800000</v>
      </c>
      <c r="K590" s="42">
        <f>J590-M590</f>
        <v>2800000</v>
      </c>
      <c r="L590" s="42"/>
      <c r="M590" s="42"/>
      <c r="N590" s="42"/>
      <c r="O590" s="15" t="s">
        <v>95</v>
      </c>
      <c r="P590" s="21">
        <v>2800000</v>
      </c>
    </row>
    <row r="591" spans="1:16" s="12" customFormat="1" ht="63">
      <c r="A591" s="40" t="s">
        <v>449</v>
      </c>
      <c r="B591" s="11" t="s">
        <v>384</v>
      </c>
      <c r="C591" s="11" t="s">
        <v>58</v>
      </c>
      <c r="D591" s="13" t="s">
        <v>18</v>
      </c>
      <c r="E591" s="13" t="s">
        <v>230</v>
      </c>
      <c r="F591" s="41" t="s">
        <v>25</v>
      </c>
      <c r="G591" s="41" t="s">
        <v>16</v>
      </c>
      <c r="H591" s="14" t="s">
        <v>450</v>
      </c>
      <c r="I591" s="14"/>
      <c r="J591" s="20">
        <f t="shared" ref="J591:N591" si="460">J592</f>
        <v>2368421</v>
      </c>
      <c r="K591" s="42">
        <f t="shared" si="460"/>
        <v>2368421</v>
      </c>
      <c r="L591" s="42">
        <f t="shared" si="460"/>
        <v>0</v>
      </c>
      <c r="M591" s="42">
        <f t="shared" si="460"/>
        <v>0</v>
      </c>
      <c r="N591" s="42">
        <f t="shared" si="460"/>
        <v>0</v>
      </c>
      <c r="O591" s="15"/>
      <c r="P591" s="21">
        <f t="shared" ref="P591" si="461">P592</f>
        <v>2368421</v>
      </c>
    </row>
    <row r="592" spans="1:16" s="12" customFormat="1" ht="31.5">
      <c r="A592" s="40" t="s">
        <v>45</v>
      </c>
      <c r="B592" s="11" t="s">
        <v>384</v>
      </c>
      <c r="C592" s="11" t="s">
        <v>58</v>
      </c>
      <c r="D592" s="13" t="s">
        <v>18</v>
      </c>
      <c r="E592" s="13" t="s">
        <v>230</v>
      </c>
      <c r="F592" s="41" t="s">
        <v>25</v>
      </c>
      <c r="G592" s="41" t="s">
        <v>16</v>
      </c>
      <c r="H592" s="14" t="s">
        <v>450</v>
      </c>
      <c r="I592" s="14" t="s">
        <v>46</v>
      </c>
      <c r="J592" s="20">
        <v>2368421</v>
      </c>
      <c r="K592" s="42">
        <f>J592</f>
        <v>2368421</v>
      </c>
      <c r="L592" s="42"/>
      <c r="M592" s="42"/>
      <c r="N592" s="42"/>
      <c r="O592" s="15"/>
      <c r="P592" s="21">
        <v>2368421</v>
      </c>
    </row>
    <row r="593" spans="1:16" s="32" customFormat="1" ht="63">
      <c r="A593" s="43" t="s">
        <v>451</v>
      </c>
      <c r="B593" s="44" t="s">
        <v>384</v>
      </c>
      <c r="C593" s="44" t="s">
        <v>58</v>
      </c>
      <c r="D593" s="45" t="s">
        <v>18</v>
      </c>
      <c r="E593" s="45" t="s">
        <v>230</v>
      </c>
      <c r="F593" s="46" t="s">
        <v>9</v>
      </c>
      <c r="G593" s="46" t="s">
        <v>22</v>
      </c>
      <c r="H593" s="47" t="s">
        <v>23</v>
      </c>
      <c r="I593" s="47"/>
      <c r="J593" s="28">
        <f t="shared" ref="J593:N595" si="462">J594</f>
        <v>130000</v>
      </c>
      <c r="K593" s="48">
        <f t="shared" si="462"/>
        <v>130000</v>
      </c>
      <c r="L593" s="48">
        <f t="shared" si="462"/>
        <v>0</v>
      </c>
      <c r="M593" s="48">
        <f t="shared" si="462"/>
        <v>0</v>
      </c>
      <c r="N593" s="48">
        <f t="shared" si="462"/>
        <v>0</v>
      </c>
      <c r="O593" s="26"/>
      <c r="P593" s="29">
        <f t="shared" ref="P593:P595" si="463">P594</f>
        <v>130000</v>
      </c>
    </row>
    <row r="594" spans="1:16" s="32" customFormat="1" ht="15.75">
      <c r="A594" s="43" t="s">
        <v>452</v>
      </c>
      <c r="B594" s="44" t="s">
        <v>384</v>
      </c>
      <c r="C594" s="44" t="s">
        <v>58</v>
      </c>
      <c r="D594" s="45" t="s">
        <v>18</v>
      </c>
      <c r="E594" s="45" t="s">
        <v>230</v>
      </c>
      <c r="F594" s="46" t="s">
        <v>9</v>
      </c>
      <c r="G594" s="46" t="s">
        <v>16</v>
      </c>
      <c r="H594" s="47" t="s">
        <v>23</v>
      </c>
      <c r="I594" s="47"/>
      <c r="J594" s="28">
        <f t="shared" si="462"/>
        <v>130000</v>
      </c>
      <c r="K594" s="48">
        <f t="shared" si="462"/>
        <v>130000</v>
      </c>
      <c r="L594" s="48">
        <f t="shared" si="462"/>
        <v>0</v>
      </c>
      <c r="M594" s="48">
        <f t="shared" si="462"/>
        <v>0</v>
      </c>
      <c r="N594" s="48">
        <f t="shared" si="462"/>
        <v>0</v>
      </c>
      <c r="O594" s="26"/>
      <c r="P594" s="29">
        <f t="shared" si="463"/>
        <v>130000</v>
      </c>
    </row>
    <row r="595" spans="1:16" s="12" customFormat="1" ht="31.5">
      <c r="A595" s="40" t="s">
        <v>453</v>
      </c>
      <c r="B595" s="11" t="s">
        <v>384</v>
      </c>
      <c r="C595" s="11" t="s">
        <v>58</v>
      </c>
      <c r="D595" s="13" t="s">
        <v>18</v>
      </c>
      <c r="E595" s="13" t="s">
        <v>230</v>
      </c>
      <c r="F595" s="41" t="s">
        <v>9</v>
      </c>
      <c r="G595" s="41" t="s">
        <v>16</v>
      </c>
      <c r="H595" s="14" t="s">
        <v>454</v>
      </c>
      <c r="I595" s="14"/>
      <c r="J595" s="20">
        <f t="shared" si="462"/>
        <v>130000</v>
      </c>
      <c r="K595" s="42">
        <f t="shared" si="462"/>
        <v>130000</v>
      </c>
      <c r="L595" s="42">
        <f t="shared" si="462"/>
        <v>0</v>
      </c>
      <c r="M595" s="42">
        <f t="shared" si="462"/>
        <v>0</v>
      </c>
      <c r="N595" s="42">
        <f t="shared" si="462"/>
        <v>0</v>
      </c>
      <c r="O595" s="15"/>
      <c r="P595" s="21">
        <f t="shared" si="463"/>
        <v>130000</v>
      </c>
    </row>
    <row r="596" spans="1:16" s="12" customFormat="1" ht="31.5">
      <c r="A596" s="40" t="s">
        <v>45</v>
      </c>
      <c r="B596" s="11" t="s">
        <v>384</v>
      </c>
      <c r="C596" s="11" t="s">
        <v>58</v>
      </c>
      <c r="D596" s="13" t="s">
        <v>18</v>
      </c>
      <c r="E596" s="13" t="s">
        <v>230</v>
      </c>
      <c r="F596" s="41" t="s">
        <v>9</v>
      </c>
      <c r="G596" s="41" t="s">
        <v>16</v>
      </c>
      <c r="H596" s="14" t="s">
        <v>454</v>
      </c>
      <c r="I596" s="14" t="s">
        <v>46</v>
      </c>
      <c r="J596" s="20">
        <v>130000</v>
      </c>
      <c r="K596" s="42">
        <f>J596</f>
        <v>130000</v>
      </c>
      <c r="L596" s="42"/>
      <c r="M596" s="42"/>
      <c r="N596" s="42"/>
      <c r="O596" s="15"/>
      <c r="P596" s="21">
        <v>130000</v>
      </c>
    </row>
    <row r="597" spans="1:16" s="32" customFormat="1" ht="47.25">
      <c r="A597" s="43" t="s">
        <v>455</v>
      </c>
      <c r="B597" s="44" t="s">
        <v>384</v>
      </c>
      <c r="C597" s="44" t="s">
        <v>58</v>
      </c>
      <c r="D597" s="45" t="s">
        <v>18</v>
      </c>
      <c r="E597" s="45" t="s">
        <v>67</v>
      </c>
      <c r="F597" s="46" t="s">
        <v>21</v>
      </c>
      <c r="G597" s="46" t="s">
        <v>22</v>
      </c>
      <c r="H597" s="47" t="s">
        <v>23</v>
      </c>
      <c r="I597" s="47"/>
      <c r="J597" s="28">
        <f>SUM(J598,J602,J606)</f>
        <v>220455000</v>
      </c>
      <c r="K597" s="28">
        <f>SUM(K598,K602,K606)</f>
        <v>8800000</v>
      </c>
      <c r="L597" s="28">
        <f>SUM(L598,L602,L606)</f>
        <v>44455000</v>
      </c>
      <c r="M597" s="28">
        <f>SUM(M598,M602,M606)</f>
        <v>167200000</v>
      </c>
      <c r="N597" s="28">
        <f>SUM(N598,N602,N606)</f>
        <v>0</v>
      </c>
      <c r="O597" s="26"/>
      <c r="P597" s="29">
        <f>SUM(P598,P602,P606)</f>
        <v>221315000</v>
      </c>
    </row>
    <row r="598" spans="1:16" s="32" customFormat="1" ht="63">
      <c r="A598" s="43" t="s">
        <v>456</v>
      </c>
      <c r="B598" s="44" t="s">
        <v>384</v>
      </c>
      <c r="C598" s="44" t="s">
        <v>58</v>
      </c>
      <c r="D598" s="45" t="s">
        <v>18</v>
      </c>
      <c r="E598" s="45" t="s">
        <v>67</v>
      </c>
      <c r="F598" s="46" t="s">
        <v>25</v>
      </c>
      <c r="G598" s="46" t="s">
        <v>22</v>
      </c>
      <c r="H598" s="47" t="s">
        <v>23</v>
      </c>
      <c r="I598" s="47"/>
      <c r="J598" s="29">
        <f>SUM(J599)</f>
        <v>160000000</v>
      </c>
      <c r="K598" s="29">
        <f t="shared" ref="K598:N598" si="464">SUM(K599)</f>
        <v>8000000</v>
      </c>
      <c r="L598" s="29">
        <f t="shared" si="464"/>
        <v>0</v>
      </c>
      <c r="M598" s="29">
        <f t="shared" si="464"/>
        <v>152000000</v>
      </c>
      <c r="N598" s="29">
        <f t="shared" si="464"/>
        <v>0</v>
      </c>
      <c r="O598" s="26"/>
      <c r="P598" s="29">
        <f>SUM(P599)</f>
        <v>160000000</v>
      </c>
    </row>
    <row r="599" spans="1:16" s="32" customFormat="1" ht="31.5">
      <c r="A599" s="43" t="s">
        <v>457</v>
      </c>
      <c r="B599" s="44" t="s">
        <v>384</v>
      </c>
      <c r="C599" s="44" t="s">
        <v>58</v>
      </c>
      <c r="D599" s="45" t="s">
        <v>18</v>
      </c>
      <c r="E599" s="45" t="s">
        <v>67</v>
      </c>
      <c r="F599" s="46" t="s">
        <v>25</v>
      </c>
      <c r="G599" s="46" t="s">
        <v>458</v>
      </c>
      <c r="H599" s="47" t="s">
        <v>23</v>
      </c>
      <c r="I599" s="47"/>
      <c r="J599" s="28">
        <f t="shared" ref="J599:N600" si="465">J600</f>
        <v>160000000</v>
      </c>
      <c r="K599" s="28">
        <f t="shared" si="465"/>
        <v>8000000</v>
      </c>
      <c r="L599" s="28">
        <f t="shared" si="465"/>
        <v>0</v>
      </c>
      <c r="M599" s="28">
        <f t="shared" si="465"/>
        <v>152000000</v>
      </c>
      <c r="N599" s="28">
        <f t="shared" si="465"/>
        <v>0</v>
      </c>
      <c r="O599" s="26"/>
      <c r="P599" s="29">
        <f t="shared" ref="P599:P600" si="466">P600</f>
        <v>160000000</v>
      </c>
    </row>
    <row r="600" spans="1:16" s="12" customFormat="1" ht="31.5">
      <c r="A600" s="40" t="s">
        <v>459</v>
      </c>
      <c r="B600" s="11" t="s">
        <v>384</v>
      </c>
      <c r="C600" s="11" t="s">
        <v>58</v>
      </c>
      <c r="D600" s="13" t="s">
        <v>18</v>
      </c>
      <c r="E600" s="13" t="s">
        <v>67</v>
      </c>
      <c r="F600" s="41" t="s">
        <v>25</v>
      </c>
      <c r="G600" s="41" t="s">
        <v>458</v>
      </c>
      <c r="H600" s="14" t="s">
        <v>460</v>
      </c>
      <c r="I600" s="14"/>
      <c r="J600" s="20">
        <f t="shared" si="465"/>
        <v>160000000</v>
      </c>
      <c r="K600" s="42">
        <f t="shared" si="465"/>
        <v>8000000</v>
      </c>
      <c r="L600" s="42">
        <f t="shared" si="465"/>
        <v>0</v>
      </c>
      <c r="M600" s="42">
        <f t="shared" si="465"/>
        <v>152000000</v>
      </c>
      <c r="N600" s="42">
        <f t="shared" si="465"/>
        <v>0</v>
      </c>
      <c r="O600" s="15" t="s">
        <v>95</v>
      </c>
      <c r="P600" s="21">
        <f t="shared" si="466"/>
        <v>160000000</v>
      </c>
    </row>
    <row r="601" spans="1:16" s="12" customFormat="1" ht="31.5">
      <c r="A601" s="40" t="s">
        <v>45</v>
      </c>
      <c r="B601" s="11" t="s">
        <v>384</v>
      </c>
      <c r="C601" s="11" t="s">
        <v>58</v>
      </c>
      <c r="D601" s="13" t="s">
        <v>18</v>
      </c>
      <c r="E601" s="13" t="s">
        <v>67</v>
      </c>
      <c r="F601" s="41" t="s">
        <v>25</v>
      </c>
      <c r="G601" s="41" t="s">
        <v>458</v>
      </c>
      <c r="H601" s="14" t="s">
        <v>460</v>
      </c>
      <c r="I601" s="14" t="s">
        <v>46</v>
      </c>
      <c r="J601" s="20">
        <f>8000000+152000000</f>
        <v>160000000</v>
      </c>
      <c r="K601" s="42">
        <f>J601-M601</f>
        <v>8000000</v>
      </c>
      <c r="L601" s="42"/>
      <c r="M601" s="42">
        <v>152000000</v>
      </c>
      <c r="N601" s="42"/>
      <c r="O601" s="15" t="s">
        <v>95</v>
      </c>
      <c r="P601" s="21">
        <f>8000000+152000000</f>
        <v>160000000</v>
      </c>
    </row>
    <row r="602" spans="1:16" s="12" customFormat="1" ht="47.25">
      <c r="A602" s="40" t="s">
        <v>461</v>
      </c>
      <c r="B602" s="11" t="s">
        <v>384</v>
      </c>
      <c r="C602" s="11" t="s">
        <v>58</v>
      </c>
      <c r="D602" s="13" t="s">
        <v>18</v>
      </c>
      <c r="E602" s="13" t="s">
        <v>67</v>
      </c>
      <c r="F602" s="41" t="s">
        <v>9</v>
      </c>
      <c r="G602" s="41" t="s">
        <v>22</v>
      </c>
      <c r="H602" s="14" t="s">
        <v>23</v>
      </c>
      <c r="I602" s="14"/>
      <c r="J602" s="20">
        <f t="shared" ref="J602:N603" si="467">J603</f>
        <v>44455000</v>
      </c>
      <c r="K602" s="20">
        <f t="shared" si="467"/>
        <v>0</v>
      </c>
      <c r="L602" s="20">
        <f t="shared" si="467"/>
        <v>44455000</v>
      </c>
      <c r="M602" s="20">
        <f t="shared" si="467"/>
        <v>0</v>
      </c>
      <c r="N602" s="20">
        <f t="shared" si="467"/>
        <v>0</v>
      </c>
      <c r="O602" s="15"/>
      <c r="P602" s="21">
        <f t="shared" ref="P602" si="468">P603</f>
        <v>45315000</v>
      </c>
    </row>
    <row r="603" spans="1:16" s="12" customFormat="1" ht="63">
      <c r="A603" s="40" t="s">
        <v>462</v>
      </c>
      <c r="B603" s="11" t="s">
        <v>384</v>
      </c>
      <c r="C603" s="11" t="s">
        <v>58</v>
      </c>
      <c r="D603" s="13" t="s">
        <v>18</v>
      </c>
      <c r="E603" s="13" t="s">
        <v>67</v>
      </c>
      <c r="F603" s="41" t="s">
        <v>9</v>
      </c>
      <c r="G603" s="41" t="s">
        <v>16</v>
      </c>
      <c r="H603" s="14" t="s">
        <v>23</v>
      </c>
      <c r="I603" s="14"/>
      <c r="J603" s="21">
        <f>J604</f>
        <v>44455000</v>
      </c>
      <c r="K603" s="21">
        <f t="shared" si="467"/>
        <v>0</v>
      </c>
      <c r="L603" s="21">
        <f t="shared" si="467"/>
        <v>44455000</v>
      </c>
      <c r="M603" s="21">
        <f t="shared" si="467"/>
        <v>0</v>
      </c>
      <c r="N603" s="21">
        <f t="shared" si="467"/>
        <v>0</v>
      </c>
      <c r="O603" s="15"/>
      <c r="P603" s="21">
        <f>P604</f>
        <v>45315000</v>
      </c>
    </row>
    <row r="604" spans="1:16" s="12" customFormat="1" ht="15.75">
      <c r="A604" s="40" t="s">
        <v>463</v>
      </c>
      <c r="B604" s="11" t="s">
        <v>384</v>
      </c>
      <c r="C604" s="11" t="s">
        <v>58</v>
      </c>
      <c r="D604" s="13" t="s">
        <v>18</v>
      </c>
      <c r="E604" s="13" t="s">
        <v>67</v>
      </c>
      <c r="F604" s="41" t="s">
        <v>9</v>
      </c>
      <c r="G604" s="41" t="s">
        <v>16</v>
      </c>
      <c r="H604" s="14" t="s">
        <v>464</v>
      </c>
      <c r="I604" s="14"/>
      <c r="J604" s="20">
        <f t="shared" ref="J604:N604" si="469">J605</f>
        <v>44455000</v>
      </c>
      <c r="K604" s="42">
        <f t="shared" si="469"/>
        <v>0</v>
      </c>
      <c r="L604" s="42">
        <f t="shared" si="469"/>
        <v>44455000</v>
      </c>
      <c r="M604" s="42">
        <f t="shared" si="469"/>
        <v>0</v>
      </c>
      <c r="N604" s="42">
        <f t="shared" si="469"/>
        <v>0</v>
      </c>
      <c r="O604" s="15"/>
      <c r="P604" s="21">
        <f t="shared" ref="P604" si="470">P605</f>
        <v>45315000</v>
      </c>
    </row>
    <row r="605" spans="1:16" s="12" customFormat="1" ht="31.5">
      <c r="A605" s="40" t="s">
        <v>45</v>
      </c>
      <c r="B605" s="11" t="s">
        <v>384</v>
      </c>
      <c r="C605" s="11" t="s">
        <v>58</v>
      </c>
      <c r="D605" s="13" t="s">
        <v>18</v>
      </c>
      <c r="E605" s="13" t="s">
        <v>67</v>
      </c>
      <c r="F605" s="41" t="s">
        <v>9</v>
      </c>
      <c r="G605" s="41" t="s">
        <v>16</v>
      </c>
      <c r="H605" s="14" t="s">
        <v>464</v>
      </c>
      <c r="I605" s="14" t="s">
        <v>46</v>
      </c>
      <c r="J605" s="20">
        <v>44455000</v>
      </c>
      <c r="K605" s="42"/>
      <c r="L605" s="42">
        <f>J605</f>
        <v>44455000</v>
      </c>
      <c r="M605" s="42"/>
      <c r="N605" s="42"/>
      <c r="O605" s="15"/>
      <c r="P605" s="21">
        <v>45315000</v>
      </c>
    </row>
    <row r="606" spans="1:16" s="32" customFormat="1" ht="47.25">
      <c r="A606" s="43" t="s">
        <v>465</v>
      </c>
      <c r="B606" s="44" t="s">
        <v>384</v>
      </c>
      <c r="C606" s="44" t="s">
        <v>58</v>
      </c>
      <c r="D606" s="45" t="s">
        <v>18</v>
      </c>
      <c r="E606" s="45" t="s">
        <v>67</v>
      </c>
      <c r="F606" s="46" t="s">
        <v>34</v>
      </c>
      <c r="G606" s="46" t="s">
        <v>22</v>
      </c>
      <c r="H606" s="47" t="s">
        <v>23</v>
      </c>
      <c r="I606" s="47"/>
      <c r="J606" s="29">
        <f>J607</f>
        <v>16000000</v>
      </c>
      <c r="K606" s="29">
        <f t="shared" ref="K606:N606" si="471">K607</f>
        <v>800000</v>
      </c>
      <c r="L606" s="29">
        <f t="shared" si="471"/>
        <v>0</v>
      </c>
      <c r="M606" s="29">
        <f t="shared" si="471"/>
        <v>15200000</v>
      </c>
      <c r="N606" s="29">
        <f t="shared" si="471"/>
        <v>0</v>
      </c>
      <c r="O606" s="26"/>
      <c r="P606" s="29">
        <f>P607</f>
        <v>16000000</v>
      </c>
    </row>
    <row r="607" spans="1:16" s="32" customFormat="1" ht="31.5">
      <c r="A607" s="43" t="s">
        <v>466</v>
      </c>
      <c r="B607" s="44" t="s">
        <v>384</v>
      </c>
      <c r="C607" s="44" t="s">
        <v>58</v>
      </c>
      <c r="D607" s="45" t="s">
        <v>18</v>
      </c>
      <c r="E607" s="45" t="s">
        <v>67</v>
      </c>
      <c r="F607" s="46" t="s">
        <v>34</v>
      </c>
      <c r="G607" s="46" t="s">
        <v>16</v>
      </c>
      <c r="H607" s="47" t="s">
        <v>23</v>
      </c>
      <c r="I607" s="47"/>
      <c r="J607" s="28">
        <f t="shared" ref="J607:N607" si="472">SUM(J608,J610)</f>
        <v>16000000</v>
      </c>
      <c r="K607" s="28">
        <f t="shared" si="472"/>
        <v>800000</v>
      </c>
      <c r="L607" s="28">
        <f t="shared" si="472"/>
        <v>0</v>
      </c>
      <c r="M607" s="28">
        <f t="shared" si="472"/>
        <v>15200000</v>
      </c>
      <c r="N607" s="28">
        <f t="shared" si="472"/>
        <v>0</v>
      </c>
      <c r="O607" s="26"/>
      <c r="P607" s="29">
        <f t="shared" ref="P607" si="473">SUM(P608,P610)</f>
        <v>16000000</v>
      </c>
    </row>
    <row r="608" spans="1:16" s="12" customFormat="1" ht="47.25">
      <c r="A608" s="40" t="s">
        <v>467</v>
      </c>
      <c r="B608" s="11" t="s">
        <v>384</v>
      </c>
      <c r="C608" s="11" t="s">
        <v>58</v>
      </c>
      <c r="D608" s="13" t="s">
        <v>18</v>
      </c>
      <c r="E608" s="13" t="s">
        <v>67</v>
      </c>
      <c r="F608" s="41" t="s">
        <v>34</v>
      </c>
      <c r="G608" s="41" t="s">
        <v>16</v>
      </c>
      <c r="H608" s="14" t="s">
        <v>468</v>
      </c>
      <c r="I608" s="14"/>
      <c r="J608" s="20">
        <f t="shared" ref="J608:N608" si="474">J609</f>
        <v>15200000</v>
      </c>
      <c r="K608" s="20">
        <f t="shared" si="474"/>
        <v>0</v>
      </c>
      <c r="L608" s="20">
        <f t="shared" si="474"/>
        <v>0</v>
      </c>
      <c r="M608" s="20">
        <f t="shared" si="474"/>
        <v>15200000</v>
      </c>
      <c r="N608" s="20">
        <f t="shared" si="474"/>
        <v>0</v>
      </c>
      <c r="O608" s="15"/>
      <c r="P608" s="21">
        <f t="shared" ref="P608" si="475">P609</f>
        <v>15200000</v>
      </c>
    </row>
    <row r="609" spans="1:16" s="12" customFormat="1" ht="31.5">
      <c r="A609" s="40" t="s">
        <v>45</v>
      </c>
      <c r="B609" s="11" t="s">
        <v>384</v>
      </c>
      <c r="C609" s="11" t="s">
        <v>58</v>
      </c>
      <c r="D609" s="13" t="s">
        <v>18</v>
      </c>
      <c r="E609" s="13" t="s">
        <v>67</v>
      </c>
      <c r="F609" s="41" t="s">
        <v>34</v>
      </c>
      <c r="G609" s="41" t="s">
        <v>16</v>
      </c>
      <c r="H609" s="14" t="s">
        <v>468</v>
      </c>
      <c r="I609" s="14" t="s">
        <v>46</v>
      </c>
      <c r="J609" s="20">
        <v>15200000</v>
      </c>
      <c r="K609" s="20"/>
      <c r="L609" s="20"/>
      <c r="M609" s="20">
        <f>J609</f>
        <v>15200000</v>
      </c>
      <c r="N609" s="20"/>
      <c r="O609" s="15"/>
      <c r="P609" s="21">
        <v>15200000</v>
      </c>
    </row>
    <row r="610" spans="1:16" s="12" customFormat="1" ht="47.25">
      <c r="A610" s="40" t="s">
        <v>469</v>
      </c>
      <c r="B610" s="11" t="s">
        <v>384</v>
      </c>
      <c r="C610" s="11" t="s">
        <v>58</v>
      </c>
      <c r="D610" s="13" t="s">
        <v>18</v>
      </c>
      <c r="E610" s="13" t="s">
        <v>67</v>
      </c>
      <c r="F610" s="41" t="s">
        <v>34</v>
      </c>
      <c r="G610" s="41" t="s">
        <v>16</v>
      </c>
      <c r="H610" s="14" t="s">
        <v>470</v>
      </c>
      <c r="I610" s="14"/>
      <c r="J610" s="20">
        <f t="shared" ref="J610:N610" si="476">J611</f>
        <v>800000</v>
      </c>
      <c r="K610" s="20">
        <f t="shared" si="476"/>
        <v>800000</v>
      </c>
      <c r="L610" s="20">
        <f t="shared" si="476"/>
        <v>0</v>
      </c>
      <c r="M610" s="20">
        <f t="shared" si="476"/>
        <v>0</v>
      </c>
      <c r="N610" s="20">
        <f t="shared" si="476"/>
        <v>0</v>
      </c>
      <c r="O610" s="15"/>
      <c r="P610" s="21">
        <f t="shared" ref="P610" si="477">P611</f>
        <v>800000</v>
      </c>
    </row>
    <row r="611" spans="1:16" s="12" customFormat="1" ht="31.5">
      <c r="A611" s="40" t="s">
        <v>45</v>
      </c>
      <c r="B611" s="11" t="s">
        <v>384</v>
      </c>
      <c r="C611" s="11" t="s">
        <v>58</v>
      </c>
      <c r="D611" s="13" t="s">
        <v>18</v>
      </c>
      <c r="E611" s="13" t="s">
        <v>67</v>
      </c>
      <c r="F611" s="41" t="s">
        <v>34</v>
      </c>
      <c r="G611" s="41" t="s">
        <v>16</v>
      </c>
      <c r="H611" s="14" t="s">
        <v>470</v>
      </c>
      <c r="I611" s="14" t="s">
        <v>46</v>
      </c>
      <c r="J611" s="20">
        <v>800000</v>
      </c>
      <c r="K611" s="20">
        <f>J611</f>
        <v>800000</v>
      </c>
      <c r="L611" s="20"/>
      <c r="M611" s="20"/>
      <c r="N611" s="20"/>
      <c r="O611" s="15"/>
      <c r="P611" s="21">
        <v>800000</v>
      </c>
    </row>
    <row r="612" spans="1:16" s="32" customFormat="1" ht="31.5">
      <c r="A612" s="43" t="s">
        <v>192</v>
      </c>
      <c r="B612" s="44" t="s">
        <v>384</v>
      </c>
      <c r="C612" s="44" t="s">
        <v>58</v>
      </c>
      <c r="D612" s="45" t="s">
        <v>58</v>
      </c>
      <c r="E612" s="45"/>
      <c r="F612" s="46"/>
      <c r="G612" s="46"/>
      <c r="H612" s="47"/>
      <c r="I612" s="47"/>
      <c r="J612" s="29">
        <f>J613</f>
        <v>29747641</v>
      </c>
      <c r="K612" s="29">
        <f t="shared" ref="K612:N612" si="478">K613</f>
        <v>29140951</v>
      </c>
      <c r="L612" s="29">
        <f t="shared" si="478"/>
        <v>0</v>
      </c>
      <c r="M612" s="29">
        <f t="shared" si="478"/>
        <v>0</v>
      </c>
      <c r="N612" s="29">
        <f t="shared" si="478"/>
        <v>606690</v>
      </c>
      <c r="O612" s="26"/>
      <c r="P612" s="29">
        <f>P613</f>
        <v>29367641</v>
      </c>
    </row>
    <row r="613" spans="1:16" s="32" customFormat="1" ht="63">
      <c r="A613" s="43" t="s">
        <v>386</v>
      </c>
      <c r="B613" s="44" t="s">
        <v>384</v>
      </c>
      <c r="C613" s="44" t="s">
        <v>58</v>
      </c>
      <c r="D613" s="45" t="s">
        <v>58</v>
      </c>
      <c r="E613" s="45" t="s">
        <v>230</v>
      </c>
      <c r="F613" s="46" t="s">
        <v>21</v>
      </c>
      <c r="G613" s="46" t="s">
        <v>22</v>
      </c>
      <c r="H613" s="47" t="s">
        <v>23</v>
      </c>
      <c r="I613" s="47"/>
      <c r="J613" s="28">
        <f t="shared" ref="J613:N613" si="479">J618+J614</f>
        <v>29747641</v>
      </c>
      <c r="K613" s="28">
        <f t="shared" si="479"/>
        <v>29140951</v>
      </c>
      <c r="L613" s="28">
        <f t="shared" si="479"/>
        <v>0</v>
      </c>
      <c r="M613" s="28">
        <f t="shared" si="479"/>
        <v>0</v>
      </c>
      <c r="N613" s="28">
        <f t="shared" si="479"/>
        <v>606690</v>
      </c>
      <c r="O613" s="26"/>
      <c r="P613" s="29">
        <f t="shared" ref="P613" si="480">P618+P614</f>
        <v>29367641</v>
      </c>
    </row>
    <row r="614" spans="1:16" s="12" customFormat="1" ht="47.25">
      <c r="A614" s="40" t="s">
        <v>416</v>
      </c>
      <c r="B614" s="11" t="s">
        <v>384</v>
      </c>
      <c r="C614" s="11" t="s">
        <v>58</v>
      </c>
      <c r="D614" s="13" t="s">
        <v>58</v>
      </c>
      <c r="E614" s="13" t="s">
        <v>230</v>
      </c>
      <c r="F614" s="41" t="s">
        <v>25</v>
      </c>
      <c r="G614" s="41" t="s">
        <v>22</v>
      </c>
      <c r="H614" s="14" t="s">
        <v>23</v>
      </c>
      <c r="I614" s="14"/>
      <c r="J614" s="20">
        <f t="shared" ref="J614:N616" si="481">J615</f>
        <v>606690</v>
      </c>
      <c r="K614" s="20">
        <f t="shared" si="481"/>
        <v>0</v>
      </c>
      <c r="L614" s="20">
        <f t="shared" si="481"/>
        <v>0</v>
      </c>
      <c r="M614" s="20">
        <f t="shared" si="481"/>
        <v>0</v>
      </c>
      <c r="N614" s="20">
        <f t="shared" si="481"/>
        <v>606690</v>
      </c>
      <c r="O614" s="15"/>
      <c r="P614" s="21">
        <f t="shared" ref="P614:P616" si="482">P615</f>
        <v>606690</v>
      </c>
    </row>
    <row r="615" spans="1:16" s="12" customFormat="1" ht="110.25">
      <c r="A615" s="40" t="s">
        <v>412</v>
      </c>
      <c r="B615" s="11" t="s">
        <v>384</v>
      </c>
      <c r="C615" s="11" t="s">
        <v>58</v>
      </c>
      <c r="D615" s="13" t="s">
        <v>58</v>
      </c>
      <c r="E615" s="13" t="s">
        <v>230</v>
      </c>
      <c r="F615" s="41" t="s">
        <v>25</v>
      </c>
      <c r="G615" s="41" t="s">
        <v>16</v>
      </c>
      <c r="H615" s="14" t="s">
        <v>23</v>
      </c>
      <c r="I615" s="14"/>
      <c r="J615" s="20">
        <f t="shared" si="481"/>
        <v>606690</v>
      </c>
      <c r="K615" s="20">
        <f t="shared" si="481"/>
        <v>0</v>
      </c>
      <c r="L615" s="20">
        <f t="shared" si="481"/>
        <v>0</v>
      </c>
      <c r="M615" s="20">
        <f t="shared" si="481"/>
        <v>0</v>
      </c>
      <c r="N615" s="20">
        <f t="shared" si="481"/>
        <v>606690</v>
      </c>
      <c r="O615" s="15"/>
      <c r="P615" s="21">
        <f t="shared" si="482"/>
        <v>606690</v>
      </c>
    </row>
    <row r="616" spans="1:16" s="12" customFormat="1" ht="31.5">
      <c r="A616" s="40" t="s">
        <v>471</v>
      </c>
      <c r="B616" s="11" t="s">
        <v>384</v>
      </c>
      <c r="C616" s="11" t="s">
        <v>58</v>
      </c>
      <c r="D616" s="13" t="s">
        <v>58</v>
      </c>
      <c r="E616" s="13" t="s">
        <v>230</v>
      </c>
      <c r="F616" s="41" t="s">
        <v>25</v>
      </c>
      <c r="G616" s="41" t="s">
        <v>16</v>
      </c>
      <c r="H616" s="14" t="s">
        <v>472</v>
      </c>
      <c r="I616" s="14"/>
      <c r="J616" s="20">
        <f t="shared" si="481"/>
        <v>606690</v>
      </c>
      <c r="K616" s="20">
        <f t="shared" si="481"/>
        <v>0</v>
      </c>
      <c r="L616" s="20">
        <f t="shared" si="481"/>
        <v>0</v>
      </c>
      <c r="M616" s="20">
        <f t="shared" si="481"/>
        <v>0</v>
      </c>
      <c r="N616" s="20">
        <f t="shared" si="481"/>
        <v>606690</v>
      </c>
      <c r="O616" s="15"/>
      <c r="P616" s="21">
        <f t="shared" si="482"/>
        <v>606690</v>
      </c>
    </row>
    <row r="617" spans="1:16" s="12" customFormat="1" ht="31.5">
      <c r="A617" s="40" t="s">
        <v>45</v>
      </c>
      <c r="B617" s="11" t="s">
        <v>384</v>
      </c>
      <c r="C617" s="11" t="s">
        <v>58</v>
      </c>
      <c r="D617" s="13" t="s">
        <v>58</v>
      </c>
      <c r="E617" s="13" t="s">
        <v>230</v>
      </c>
      <c r="F617" s="41" t="s">
        <v>25</v>
      </c>
      <c r="G617" s="41" t="s">
        <v>16</v>
      </c>
      <c r="H617" s="14" t="s">
        <v>472</v>
      </c>
      <c r="I617" s="14" t="s">
        <v>46</v>
      </c>
      <c r="J617" s="20">
        <v>606690</v>
      </c>
      <c r="K617" s="42"/>
      <c r="L617" s="42"/>
      <c r="M617" s="42"/>
      <c r="N617" s="42">
        <f>J617</f>
        <v>606690</v>
      </c>
      <c r="O617" s="15"/>
      <c r="P617" s="21">
        <v>606690</v>
      </c>
    </row>
    <row r="618" spans="1:16" s="32" customFormat="1" ht="94.5">
      <c r="A618" s="43" t="s">
        <v>473</v>
      </c>
      <c r="B618" s="44" t="s">
        <v>384</v>
      </c>
      <c r="C618" s="44" t="s">
        <v>58</v>
      </c>
      <c r="D618" s="45" t="s">
        <v>58</v>
      </c>
      <c r="E618" s="45" t="s">
        <v>230</v>
      </c>
      <c r="F618" s="46" t="s">
        <v>34</v>
      </c>
      <c r="G618" s="46" t="s">
        <v>22</v>
      </c>
      <c r="H618" s="47" t="s">
        <v>23</v>
      </c>
      <c r="I618" s="47"/>
      <c r="J618" s="28">
        <f t="shared" ref="J618:N618" si="483">SUM(J619,J624)</f>
        <v>29140951</v>
      </c>
      <c r="K618" s="48">
        <f t="shared" si="483"/>
        <v>29140951</v>
      </c>
      <c r="L618" s="48">
        <f t="shared" si="483"/>
        <v>0</v>
      </c>
      <c r="M618" s="48">
        <f t="shared" si="483"/>
        <v>0</v>
      </c>
      <c r="N618" s="48">
        <f t="shared" si="483"/>
        <v>0</v>
      </c>
      <c r="O618" s="26"/>
      <c r="P618" s="29">
        <f t="shared" ref="P618" si="484">SUM(P619,P624)</f>
        <v>28760951</v>
      </c>
    </row>
    <row r="619" spans="1:16" s="32" customFormat="1" ht="31.5">
      <c r="A619" s="43" t="s">
        <v>474</v>
      </c>
      <c r="B619" s="44" t="s">
        <v>384</v>
      </c>
      <c r="C619" s="44" t="s">
        <v>58</v>
      </c>
      <c r="D619" s="45" t="s">
        <v>58</v>
      </c>
      <c r="E619" s="45" t="s">
        <v>230</v>
      </c>
      <c r="F619" s="46" t="s">
        <v>34</v>
      </c>
      <c r="G619" s="46" t="s">
        <v>16</v>
      </c>
      <c r="H619" s="47" t="s">
        <v>23</v>
      </c>
      <c r="I619" s="47"/>
      <c r="J619" s="28">
        <f t="shared" ref="J619:N619" si="485">J620</f>
        <v>18861003</v>
      </c>
      <c r="K619" s="48">
        <f t="shared" si="485"/>
        <v>18861003</v>
      </c>
      <c r="L619" s="48">
        <f t="shared" si="485"/>
        <v>0</v>
      </c>
      <c r="M619" s="48">
        <f t="shared" si="485"/>
        <v>0</v>
      </c>
      <c r="N619" s="48">
        <f t="shared" si="485"/>
        <v>0</v>
      </c>
      <c r="O619" s="26"/>
      <c r="P619" s="29">
        <f t="shared" ref="P619" si="486">P620</f>
        <v>18481003</v>
      </c>
    </row>
    <row r="620" spans="1:16" s="32" customFormat="1" ht="94.5">
      <c r="A620" s="43" t="s">
        <v>261</v>
      </c>
      <c r="B620" s="44" t="s">
        <v>384</v>
      </c>
      <c r="C620" s="44" t="s">
        <v>58</v>
      </c>
      <c r="D620" s="45" t="s">
        <v>58</v>
      </c>
      <c r="E620" s="45" t="s">
        <v>230</v>
      </c>
      <c r="F620" s="46" t="s">
        <v>34</v>
      </c>
      <c r="G620" s="46" t="s">
        <v>16</v>
      </c>
      <c r="H620" s="47" t="s">
        <v>262</v>
      </c>
      <c r="I620" s="47"/>
      <c r="J620" s="28">
        <f t="shared" ref="J620" si="487">SUM(J621:J623)</f>
        <v>18861003</v>
      </c>
      <c r="K620" s="48">
        <f t="shared" ref="K620:N620" si="488">SUM(K621:K623)</f>
        <v>18861003</v>
      </c>
      <c r="L620" s="48">
        <f t="shared" si="488"/>
        <v>0</v>
      </c>
      <c r="M620" s="48">
        <f t="shared" si="488"/>
        <v>0</v>
      </c>
      <c r="N620" s="48">
        <f t="shared" si="488"/>
        <v>0</v>
      </c>
      <c r="O620" s="26"/>
      <c r="P620" s="29">
        <f t="shared" ref="P620" si="489">SUM(P621:P623)</f>
        <v>18481003</v>
      </c>
    </row>
    <row r="621" spans="1:16" s="32" customFormat="1" ht="94.5">
      <c r="A621" s="43" t="s">
        <v>28</v>
      </c>
      <c r="B621" s="44" t="s">
        <v>384</v>
      </c>
      <c r="C621" s="44" t="s">
        <v>58</v>
      </c>
      <c r="D621" s="45" t="s">
        <v>58</v>
      </c>
      <c r="E621" s="45" t="s">
        <v>230</v>
      </c>
      <c r="F621" s="46" t="s">
        <v>34</v>
      </c>
      <c r="G621" s="46" t="s">
        <v>16</v>
      </c>
      <c r="H621" s="47" t="s">
        <v>262</v>
      </c>
      <c r="I621" s="47" t="s">
        <v>29</v>
      </c>
      <c r="J621" s="28">
        <v>9856354</v>
      </c>
      <c r="K621" s="48">
        <f>J621</f>
        <v>9856354</v>
      </c>
      <c r="L621" s="48"/>
      <c r="M621" s="48"/>
      <c r="N621" s="48"/>
      <c r="O621" s="26"/>
      <c r="P621" s="29">
        <v>9856354</v>
      </c>
    </row>
    <row r="622" spans="1:16" s="12" customFormat="1" ht="31.5">
      <c r="A622" s="40" t="s">
        <v>45</v>
      </c>
      <c r="B622" s="11" t="s">
        <v>384</v>
      </c>
      <c r="C622" s="11" t="s">
        <v>58</v>
      </c>
      <c r="D622" s="13" t="s">
        <v>58</v>
      </c>
      <c r="E622" s="13" t="s">
        <v>230</v>
      </c>
      <c r="F622" s="41" t="s">
        <v>34</v>
      </c>
      <c r="G622" s="41" t="s">
        <v>16</v>
      </c>
      <c r="H622" s="14" t="s">
        <v>262</v>
      </c>
      <c r="I622" s="14" t="s">
        <v>46</v>
      </c>
      <c r="J622" s="20">
        <v>1107529</v>
      </c>
      <c r="K622" s="42">
        <f>J622</f>
        <v>1107529</v>
      </c>
      <c r="L622" s="42"/>
      <c r="M622" s="42"/>
      <c r="N622" s="42"/>
      <c r="O622" s="15"/>
      <c r="P622" s="21">
        <v>727529</v>
      </c>
    </row>
    <row r="623" spans="1:16" s="12" customFormat="1" ht="15.75">
      <c r="A623" s="40" t="s">
        <v>47</v>
      </c>
      <c r="B623" s="11" t="s">
        <v>384</v>
      </c>
      <c r="C623" s="11" t="s">
        <v>58</v>
      </c>
      <c r="D623" s="13" t="s">
        <v>58</v>
      </c>
      <c r="E623" s="13" t="s">
        <v>230</v>
      </c>
      <c r="F623" s="41" t="s">
        <v>34</v>
      </c>
      <c r="G623" s="41" t="s">
        <v>16</v>
      </c>
      <c r="H623" s="14" t="s">
        <v>262</v>
      </c>
      <c r="I623" s="14" t="s">
        <v>48</v>
      </c>
      <c r="J623" s="20">
        <v>7897120</v>
      </c>
      <c r="K623" s="42">
        <f>J623</f>
        <v>7897120</v>
      </c>
      <c r="L623" s="42"/>
      <c r="M623" s="42"/>
      <c r="N623" s="42"/>
      <c r="O623" s="15"/>
      <c r="P623" s="21">
        <v>7897120</v>
      </c>
    </row>
    <row r="624" spans="1:16" s="12" customFormat="1" ht="63">
      <c r="A624" s="40" t="s">
        <v>475</v>
      </c>
      <c r="B624" s="11" t="s">
        <v>384</v>
      </c>
      <c r="C624" s="11" t="s">
        <v>58</v>
      </c>
      <c r="D624" s="13" t="s">
        <v>58</v>
      </c>
      <c r="E624" s="13" t="s">
        <v>230</v>
      </c>
      <c r="F624" s="41" t="s">
        <v>34</v>
      </c>
      <c r="G624" s="41" t="s">
        <v>38</v>
      </c>
      <c r="H624" s="14" t="s">
        <v>23</v>
      </c>
      <c r="I624" s="14"/>
      <c r="J624" s="20">
        <f t="shared" ref="J624:N624" si="490">SUM(J625,J628)</f>
        <v>10279948</v>
      </c>
      <c r="K624" s="42">
        <f t="shared" si="490"/>
        <v>10279948</v>
      </c>
      <c r="L624" s="42">
        <f t="shared" si="490"/>
        <v>0</v>
      </c>
      <c r="M624" s="42">
        <f t="shared" si="490"/>
        <v>0</v>
      </c>
      <c r="N624" s="42">
        <f t="shared" si="490"/>
        <v>0</v>
      </c>
      <c r="O624" s="15"/>
      <c r="P624" s="21">
        <f t="shared" ref="P624" si="491">SUM(P625,P628)</f>
        <v>10279948</v>
      </c>
    </row>
    <row r="625" spans="1:16" s="12" customFormat="1" ht="31.5">
      <c r="A625" s="40" t="s">
        <v>26</v>
      </c>
      <c r="B625" s="11" t="s">
        <v>384</v>
      </c>
      <c r="C625" s="11" t="s">
        <v>58</v>
      </c>
      <c r="D625" s="13" t="s">
        <v>58</v>
      </c>
      <c r="E625" s="13" t="s">
        <v>230</v>
      </c>
      <c r="F625" s="41" t="s">
        <v>34</v>
      </c>
      <c r="G625" s="41" t="s">
        <v>38</v>
      </c>
      <c r="H625" s="14" t="s">
        <v>27</v>
      </c>
      <c r="I625" s="14"/>
      <c r="J625" s="20">
        <f t="shared" ref="J625" si="492">SUM(J626:J627)</f>
        <v>315313</v>
      </c>
      <c r="K625" s="20">
        <f t="shared" ref="K625:N625" si="493">SUM(K626:K627)</f>
        <v>315313</v>
      </c>
      <c r="L625" s="20">
        <f t="shared" si="493"/>
        <v>0</v>
      </c>
      <c r="M625" s="20">
        <f t="shared" si="493"/>
        <v>0</v>
      </c>
      <c r="N625" s="20">
        <f t="shared" si="493"/>
        <v>0</v>
      </c>
      <c r="O625" s="15"/>
      <c r="P625" s="21">
        <f t="shared" ref="P625" si="494">SUM(P626:P627)</f>
        <v>315313</v>
      </c>
    </row>
    <row r="626" spans="1:16" s="12" customFormat="1" ht="94.5">
      <c r="A626" s="40" t="s">
        <v>28</v>
      </c>
      <c r="B626" s="11" t="s">
        <v>384</v>
      </c>
      <c r="C626" s="11" t="s">
        <v>58</v>
      </c>
      <c r="D626" s="13" t="s">
        <v>58</v>
      </c>
      <c r="E626" s="13" t="s">
        <v>230</v>
      </c>
      <c r="F626" s="41" t="s">
        <v>34</v>
      </c>
      <c r="G626" s="41" t="s">
        <v>38</v>
      </c>
      <c r="H626" s="14" t="s">
        <v>27</v>
      </c>
      <c r="I626" s="14" t="s">
        <v>29</v>
      </c>
      <c r="J626" s="20">
        <v>293621</v>
      </c>
      <c r="K626" s="42">
        <f>J626</f>
        <v>293621</v>
      </c>
      <c r="L626" s="42"/>
      <c r="M626" s="42"/>
      <c r="N626" s="42"/>
      <c r="O626" s="15"/>
      <c r="P626" s="21">
        <v>293621</v>
      </c>
    </row>
    <row r="627" spans="1:16" s="12" customFormat="1" ht="31.5">
      <c r="A627" s="40" t="s">
        <v>45</v>
      </c>
      <c r="B627" s="11" t="s">
        <v>384</v>
      </c>
      <c r="C627" s="11" t="s">
        <v>58</v>
      </c>
      <c r="D627" s="13" t="s">
        <v>58</v>
      </c>
      <c r="E627" s="13" t="s">
        <v>230</v>
      </c>
      <c r="F627" s="41" t="s">
        <v>34</v>
      </c>
      <c r="G627" s="41" t="s">
        <v>38</v>
      </c>
      <c r="H627" s="14" t="s">
        <v>27</v>
      </c>
      <c r="I627" s="14" t="s">
        <v>46</v>
      </c>
      <c r="J627" s="20">
        <v>21692</v>
      </c>
      <c r="K627" s="42">
        <f>J627</f>
        <v>21692</v>
      </c>
      <c r="L627" s="42"/>
      <c r="M627" s="42"/>
      <c r="N627" s="42"/>
      <c r="O627" s="15"/>
      <c r="P627" s="21">
        <v>21692</v>
      </c>
    </row>
    <row r="628" spans="1:16" s="12" customFormat="1" ht="31.5">
      <c r="A628" s="40" t="s">
        <v>30</v>
      </c>
      <c r="B628" s="11" t="s">
        <v>384</v>
      </c>
      <c r="C628" s="11" t="s">
        <v>58</v>
      </c>
      <c r="D628" s="13" t="s">
        <v>58</v>
      </c>
      <c r="E628" s="13" t="s">
        <v>230</v>
      </c>
      <c r="F628" s="41" t="s">
        <v>34</v>
      </c>
      <c r="G628" s="41" t="s">
        <v>38</v>
      </c>
      <c r="H628" s="14" t="s">
        <v>31</v>
      </c>
      <c r="I628" s="14"/>
      <c r="J628" s="20">
        <f t="shared" ref="J628:N628" si="495">SUM(J629:J629)</f>
        <v>9964635</v>
      </c>
      <c r="K628" s="42">
        <f t="shared" si="495"/>
        <v>9964635</v>
      </c>
      <c r="L628" s="42">
        <f t="shared" si="495"/>
        <v>0</v>
      </c>
      <c r="M628" s="42">
        <f t="shared" si="495"/>
        <v>0</v>
      </c>
      <c r="N628" s="42">
        <f t="shared" si="495"/>
        <v>0</v>
      </c>
      <c r="O628" s="15"/>
      <c r="P628" s="21">
        <f t="shared" ref="P628" si="496">SUM(P629:P629)</f>
        <v>9964635</v>
      </c>
    </row>
    <row r="629" spans="1:16" s="12" customFormat="1" ht="94.5">
      <c r="A629" s="40" t="s">
        <v>28</v>
      </c>
      <c r="B629" s="11" t="s">
        <v>384</v>
      </c>
      <c r="C629" s="11" t="s">
        <v>58</v>
      </c>
      <c r="D629" s="13" t="s">
        <v>58</v>
      </c>
      <c r="E629" s="13" t="s">
        <v>230</v>
      </c>
      <c r="F629" s="41" t="s">
        <v>34</v>
      </c>
      <c r="G629" s="41" t="s">
        <v>38</v>
      </c>
      <c r="H629" s="14" t="s">
        <v>31</v>
      </c>
      <c r="I629" s="14" t="s">
        <v>29</v>
      </c>
      <c r="J629" s="20">
        <v>9964635</v>
      </c>
      <c r="K629" s="42">
        <f>J629</f>
        <v>9964635</v>
      </c>
      <c r="L629" s="42"/>
      <c r="M629" s="42"/>
      <c r="N629" s="42"/>
      <c r="O629" s="15"/>
      <c r="P629" s="21">
        <v>9964635</v>
      </c>
    </row>
    <row r="630" spans="1:16" s="12" customFormat="1" ht="15.75">
      <c r="A630" s="40" t="s">
        <v>476</v>
      </c>
      <c r="B630" s="11" t="s">
        <v>384</v>
      </c>
      <c r="C630" s="11" t="s">
        <v>198</v>
      </c>
      <c r="D630" s="13"/>
      <c r="E630" s="13"/>
      <c r="F630" s="41"/>
      <c r="G630" s="41"/>
      <c r="H630" s="14"/>
      <c r="I630" s="14"/>
      <c r="J630" s="20">
        <f t="shared" ref="J630:N631" si="497">J631</f>
        <v>988000</v>
      </c>
      <c r="K630" s="42">
        <f t="shared" si="497"/>
        <v>988000</v>
      </c>
      <c r="L630" s="42">
        <f t="shared" si="497"/>
        <v>0</v>
      </c>
      <c r="M630" s="42">
        <f t="shared" si="497"/>
        <v>0</v>
      </c>
      <c r="N630" s="42">
        <f t="shared" si="497"/>
        <v>0</v>
      </c>
      <c r="O630" s="15"/>
      <c r="P630" s="21">
        <f t="shared" ref="P630" si="498">P631</f>
        <v>988000</v>
      </c>
    </row>
    <row r="631" spans="1:16" s="12" customFormat="1" ht="31.5">
      <c r="A631" s="40" t="s">
        <v>477</v>
      </c>
      <c r="B631" s="11" t="s">
        <v>384</v>
      </c>
      <c r="C631" s="11" t="s">
        <v>198</v>
      </c>
      <c r="D631" s="13" t="s">
        <v>58</v>
      </c>
      <c r="E631" s="13"/>
      <c r="F631" s="41"/>
      <c r="G631" s="41"/>
      <c r="H631" s="14"/>
      <c r="I631" s="14"/>
      <c r="J631" s="20">
        <f t="shared" ref="J631:J632" si="499">SUM(J632)</f>
        <v>988000</v>
      </c>
      <c r="K631" s="42">
        <f t="shared" si="497"/>
        <v>988000</v>
      </c>
      <c r="L631" s="42">
        <f t="shared" si="497"/>
        <v>0</v>
      </c>
      <c r="M631" s="42">
        <f t="shared" si="497"/>
        <v>0</v>
      </c>
      <c r="N631" s="42">
        <f t="shared" si="497"/>
        <v>0</v>
      </c>
      <c r="O631" s="15"/>
      <c r="P631" s="21">
        <f t="shared" ref="P631:P632" si="500">SUM(P632)</f>
        <v>988000</v>
      </c>
    </row>
    <row r="632" spans="1:16" s="12" customFormat="1" ht="78.75">
      <c r="A632" s="40" t="s">
        <v>73</v>
      </c>
      <c r="B632" s="11" t="s">
        <v>384</v>
      </c>
      <c r="C632" s="11" t="s">
        <v>198</v>
      </c>
      <c r="D632" s="13" t="s">
        <v>58</v>
      </c>
      <c r="E632" s="13" t="s">
        <v>74</v>
      </c>
      <c r="F632" s="41" t="s">
        <v>21</v>
      </c>
      <c r="G632" s="41" t="s">
        <v>22</v>
      </c>
      <c r="H632" s="14" t="s">
        <v>23</v>
      </c>
      <c r="I632" s="14"/>
      <c r="J632" s="20">
        <f t="shared" si="499"/>
        <v>988000</v>
      </c>
      <c r="K632" s="42">
        <f>SUM(K633)</f>
        <v>988000</v>
      </c>
      <c r="L632" s="42">
        <f>SUM(L633)</f>
        <v>0</v>
      </c>
      <c r="M632" s="42">
        <f>SUM(M633)</f>
        <v>0</v>
      </c>
      <c r="N632" s="42">
        <f>SUM(N633)</f>
        <v>0</v>
      </c>
      <c r="O632" s="15"/>
      <c r="P632" s="21">
        <f t="shared" si="500"/>
        <v>988000</v>
      </c>
    </row>
    <row r="633" spans="1:16" s="12" customFormat="1" ht="47.25">
      <c r="A633" s="40" t="s">
        <v>478</v>
      </c>
      <c r="B633" s="11" t="s">
        <v>384</v>
      </c>
      <c r="C633" s="11" t="s">
        <v>198</v>
      </c>
      <c r="D633" s="13" t="s">
        <v>58</v>
      </c>
      <c r="E633" s="13" t="s">
        <v>74</v>
      </c>
      <c r="F633" s="41" t="s">
        <v>9</v>
      </c>
      <c r="G633" s="41" t="s">
        <v>22</v>
      </c>
      <c r="H633" s="14" t="s">
        <v>23</v>
      </c>
      <c r="I633" s="14"/>
      <c r="J633" s="20">
        <f t="shared" ref="J633:N633" si="501">SUM(J634,J637)</f>
        <v>988000</v>
      </c>
      <c r="K633" s="42">
        <f t="shared" si="501"/>
        <v>988000</v>
      </c>
      <c r="L633" s="42">
        <f t="shared" si="501"/>
        <v>0</v>
      </c>
      <c r="M633" s="42">
        <f t="shared" si="501"/>
        <v>0</v>
      </c>
      <c r="N633" s="42">
        <f t="shared" si="501"/>
        <v>0</v>
      </c>
      <c r="O633" s="15"/>
      <c r="P633" s="21">
        <f t="shared" ref="P633" si="502">SUM(P634,P637)</f>
        <v>988000</v>
      </c>
    </row>
    <row r="634" spans="1:16" s="12" customFormat="1" ht="47.25">
      <c r="A634" s="40" t="s">
        <v>479</v>
      </c>
      <c r="B634" s="11" t="s">
        <v>384</v>
      </c>
      <c r="C634" s="11" t="s">
        <v>198</v>
      </c>
      <c r="D634" s="13" t="s">
        <v>58</v>
      </c>
      <c r="E634" s="13" t="s">
        <v>74</v>
      </c>
      <c r="F634" s="41" t="s">
        <v>9</v>
      </c>
      <c r="G634" s="41" t="s">
        <v>16</v>
      </c>
      <c r="H634" s="14" t="s">
        <v>23</v>
      </c>
      <c r="I634" s="14"/>
      <c r="J634" s="20">
        <f t="shared" ref="J634:N634" si="503">J635</f>
        <v>400000</v>
      </c>
      <c r="K634" s="42">
        <f t="shared" si="503"/>
        <v>400000</v>
      </c>
      <c r="L634" s="42">
        <f t="shared" si="503"/>
        <v>0</v>
      </c>
      <c r="M634" s="42">
        <f t="shared" si="503"/>
        <v>0</v>
      </c>
      <c r="N634" s="42">
        <f t="shared" si="503"/>
        <v>0</v>
      </c>
      <c r="O634" s="15"/>
      <c r="P634" s="21">
        <f t="shared" ref="P634" si="504">P635</f>
        <v>400000</v>
      </c>
    </row>
    <row r="635" spans="1:16" s="32" customFormat="1" ht="63">
      <c r="A635" s="43" t="s">
        <v>480</v>
      </c>
      <c r="B635" s="44" t="s">
        <v>384</v>
      </c>
      <c r="C635" s="44" t="s">
        <v>198</v>
      </c>
      <c r="D635" s="45" t="s">
        <v>58</v>
      </c>
      <c r="E635" s="45" t="s">
        <v>74</v>
      </c>
      <c r="F635" s="46" t="s">
        <v>9</v>
      </c>
      <c r="G635" s="46" t="s">
        <v>16</v>
      </c>
      <c r="H635" s="47" t="s">
        <v>481</v>
      </c>
      <c r="I635" s="47"/>
      <c r="J635" s="28">
        <f t="shared" ref="J635" si="505">SUM(J636:J636)</f>
        <v>400000</v>
      </c>
      <c r="K635" s="48">
        <f t="shared" ref="K635:N635" si="506">SUM(K636:K636)</f>
        <v>400000</v>
      </c>
      <c r="L635" s="48">
        <f t="shared" si="506"/>
        <v>0</v>
      </c>
      <c r="M635" s="48">
        <f t="shared" si="506"/>
        <v>0</v>
      </c>
      <c r="N635" s="48">
        <f t="shared" si="506"/>
        <v>0</v>
      </c>
      <c r="O635" s="26"/>
      <c r="P635" s="29">
        <f t="shared" ref="P635" si="507">SUM(P636:P636)</f>
        <v>400000</v>
      </c>
    </row>
    <row r="636" spans="1:16" s="32" customFormat="1" ht="31.5">
      <c r="A636" s="43" t="s">
        <v>45</v>
      </c>
      <c r="B636" s="44" t="s">
        <v>384</v>
      </c>
      <c r="C636" s="44" t="s">
        <v>198</v>
      </c>
      <c r="D636" s="45" t="s">
        <v>58</v>
      </c>
      <c r="E636" s="45" t="s">
        <v>74</v>
      </c>
      <c r="F636" s="46" t="s">
        <v>9</v>
      </c>
      <c r="G636" s="46" t="s">
        <v>16</v>
      </c>
      <c r="H636" s="47" t="s">
        <v>481</v>
      </c>
      <c r="I636" s="47" t="s">
        <v>46</v>
      </c>
      <c r="J636" s="28">
        <v>400000</v>
      </c>
      <c r="K636" s="48">
        <f>J636</f>
        <v>400000</v>
      </c>
      <c r="L636" s="48"/>
      <c r="M636" s="48"/>
      <c r="N636" s="48"/>
      <c r="O636" s="26"/>
      <c r="P636" s="29">
        <v>400000</v>
      </c>
    </row>
    <row r="637" spans="1:16" s="12" customFormat="1" ht="63">
      <c r="A637" s="40" t="s">
        <v>482</v>
      </c>
      <c r="B637" s="11" t="s">
        <v>384</v>
      </c>
      <c r="C637" s="11" t="s">
        <v>198</v>
      </c>
      <c r="D637" s="13" t="s">
        <v>58</v>
      </c>
      <c r="E637" s="13" t="s">
        <v>74</v>
      </c>
      <c r="F637" s="41" t="s">
        <v>9</v>
      </c>
      <c r="G637" s="41" t="s">
        <v>38</v>
      </c>
      <c r="H637" s="14" t="s">
        <v>23</v>
      </c>
      <c r="I637" s="14"/>
      <c r="J637" s="21">
        <f>SUM(J638,J640,J642,J644)</f>
        <v>588000</v>
      </c>
      <c r="K637" s="21">
        <f t="shared" ref="K637:N637" si="508">SUM(K638,K640,K642,K644)</f>
        <v>588000</v>
      </c>
      <c r="L637" s="21">
        <f t="shared" si="508"/>
        <v>0</v>
      </c>
      <c r="M637" s="21">
        <f t="shared" si="508"/>
        <v>0</v>
      </c>
      <c r="N637" s="21">
        <f t="shared" si="508"/>
        <v>0</v>
      </c>
      <c r="O637" s="15"/>
      <c r="P637" s="21">
        <f>SUM(P638,P640,P642,P644)</f>
        <v>588000</v>
      </c>
    </row>
    <row r="638" spans="1:16" s="32" customFormat="1" ht="47.25">
      <c r="A638" s="43" t="s">
        <v>483</v>
      </c>
      <c r="B638" s="44" t="s">
        <v>384</v>
      </c>
      <c r="C638" s="44" t="s">
        <v>198</v>
      </c>
      <c r="D638" s="45" t="s">
        <v>58</v>
      </c>
      <c r="E638" s="45" t="s">
        <v>74</v>
      </c>
      <c r="F638" s="46" t="s">
        <v>9</v>
      </c>
      <c r="G638" s="46" t="s">
        <v>38</v>
      </c>
      <c r="H638" s="47" t="s">
        <v>484</v>
      </c>
      <c r="I638" s="47"/>
      <c r="J638" s="28">
        <f t="shared" ref="J638:N638" si="509">J639</f>
        <v>300000</v>
      </c>
      <c r="K638" s="48">
        <f t="shared" si="509"/>
        <v>300000</v>
      </c>
      <c r="L638" s="48">
        <f t="shared" si="509"/>
        <v>0</v>
      </c>
      <c r="M638" s="48">
        <f t="shared" si="509"/>
        <v>0</v>
      </c>
      <c r="N638" s="48">
        <f t="shared" si="509"/>
        <v>0</v>
      </c>
      <c r="O638" s="26"/>
      <c r="P638" s="29">
        <f t="shared" ref="P638" si="510">P639</f>
        <v>300000</v>
      </c>
    </row>
    <row r="639" spans="1:16" s="32" customFormat="1" ht="31.5">
      <c r="A639" s="43" t="s">
        <v>45</v>
      </c>
      <c r="B639" s="44" t="s">
        <v>384</v>
      </c>
      <c r="C639" s="44" t="s">
        <v>198</v>
      </c>
      <c r="D639" s="45" t="s">
        <v>58</v>
      </c>
      <c r="E639" s="45" t="s">
        <v>74</v>
      </c>
      <c r="F639" s="46" t="s">
        <v>9</v>
      </c>
      <c r="G639" s="46" t="s">
        <v>38</v>
      </c>
      <c r="H639" s="47" t="s">
        <v>484</v>
      </c>
      <c r="I639" s="47" t="s">
        <v>46</v>
      </c>
      <c r="J639" s="28">
        <v>300000</v>
      </c>
      <c r="K639" s="48">
        <f>J639</f>
        <v>300000</v>
      </c>
      <c r="L639" s="48"/>
      <c r="M639" s="48"/>
      <c r="N639" s="48"/>
      <c r="O639" s="26"/>
      <c r="P639" s="29">
        <v>300000</v>
      </c>
    </row>
    <row r="640" spans="1:16" s="32" customFormat="1" ht="31.5">
      <c r="A640" s="43" t="s">
        <v>485</v>
      </c>
      <c r="B640" s="44" t="s">
        <v>384</v>
      </c>
      <c r="C640" s="44" t="s">
        <v>198</v>
      </c>
      <c r="D640" s="45" t="s">
        <v>58</v>
      </c>
      <c r="E640" s="45" t="s">
        <v>74</v>
      </c>
      <c r="F640" s="46" t="s">
        <v>9</v>
      </c>
      <c r="G640" s="46" t="s">
        <v>38</v>
      </c>
      <c r="H640" s="47" t="s">
        <v>486</v>
      </c>
      <c r="I640" s="47"/>
      <c r="J640" s="28">
        <f t="shared" ref="J640:N640" si="511">J641</f>
        <v>68000</v>
      </c>
      <c r="K640" s="48">
        <f t="shared" si="511"/>
        <v>68000</v>
      </c>
      <c r="L640" s="48">
        <f t="shared" si="511"/>
        <v>0</v>
      </c>
      <c r="M640" s="48">
        <f t="shared" si="511"/>
        <v>0</v>
      </c>
      <c r="N640" s="48">
        <f t="shared" si="511"/>
        <v>0</v>
      </c>
      <c r="O640" s="26"/>
      <c r="P640" s="29">
        <f t="shared" ref="P640" si="512">P641</f>
        <v>68000</v>
      </c>
    </row>
    <row r="641" spans="1:16" s="32" customFormat="1" ht="31.5">
      <c r="A641" s="43" t="s">
        <v>45</v>
      </c>
      <c r="B641" s="44" t="s">
        <v>384</v>
      </c>
      <c r="C641" s="44" t="s">
        <v>198</v>
      </c>
      <c r="D641" s="45" t="s">
        <v>58</v>
      </c>
      <c r="E641" s="45" t="s">
        <v>74</v>
      </c>
      <c r="F641" s="46" t="s">
        <v>9</v>
      </c>
      <c r="G641" s="46" t="s">
        <v>38</v>
      </c>
      <c r="H641" s="47" t="s">
        <v>486</v>
      </c>
      <c r="I641" s="47" t="s">
        <v>46</v>
      </c>
      <c r="J641" s="28">
        <v>68000</v>
      </c>
      <c r="K641" s="48">
        <f>J641</f>
        <v>68000</v>
      </c>
      <c r="L641" s="48"/>
      <c r="M641" s="48"/>
      <c r="N641" s="48"/>
      <c r="O641" s="26"/>
      <c r="P641" s="29">
        <v>68000</v>
      </c>
    </row>
    <row r="642" spans="1:16" s="32" customFormat="1" ht="31.5">
      <c r="A642" s="43" t="s">
        <v>487</v>
      </c>
      <c r="B642" s="44" t="s">
        <v>384</v>
      </c>
      <c r="C642" s="44" t="s">
        <v>198</v>
      </c>
      <c r="D642" s="45" t="s">
        <v>58</v>
      </c>
      <c r="E642" s="45" t="s">
        <v>74</v>
      </c>
      <c r="F642" s="46" t="s">
        <v>9</v>
      </c>
      <c r="G642" s="46" t="s">
        <v>38</v>
      </c>
      <c r="H642" s="47" t="s">
        <v>488</v>
      </c>
      <c r="I642" s="47"/>
      <c r="J642" s="28">
        <f t="shared" ref="J642:N642" si="513">SUM(J643:J643)</f>
        <v>120000</v>
      </c>
      <c r="K642" s="48">
        <f t="shared" si="513"/>
        <v>120000</v>
      </c>
      <c r="L642" s="48">
        <f t="shared" si="513"/>
        <v>0</v>
      </c>
      <c r="M642" s="48">
        <f t="shared" si="513"/>
        <v>0</v>
      </c>
      <c r="N642" s="48">
        <f t="shared" si="513"/>
        <v>0</v>
      </c>
      <c r="O642" s="26"/>
      <c r="P642" s="29">
        <f t="shared" ref="P642" si="514">SUM(P643:P643)</f>
        <v>120000</v>
      </c>
    </row>
    <row r="643" spans="1:16" s="32" customFormat="1" ht="15.75">
      <c r="A643" s="43" t="s">
        <v>47</v>
      </c>
      <c r="B643" s="44" t="s">
        <v>384</v>
      </c>
      <c r="C643" s="44" t="s">
        <v>198</v>
      </c>
      <c r="D643" s="45" t="s">
        <v>58</v>
      </c>
      <c r="E643" s="45" t="s">
        <v>74</v>
      </c>
      <c r="F643" s="46" t="s">
        <v>9</v>
      </c>
      <c r="G643" s="46" t="s">
        <v>38</v>
      </c>
      <c r="H643" s="47" t="s">
        <v>488</v>
      </c>
      <c r="I643" s="47" t="s">
        <v>48</v>
      </c>
      <c r="J643" s="28">
        <v>120000</v>
      </c>
      <c r="K643" s="48">
        <f>J643</f>
        <v>120000</v>
      </c>
      <c r="L643" s="48"/>
      <c r="M643" s="48"/>
      <c r="N643" s="48"/>
      <c r="O643" s="26"/>
      <c r="P643" s="29">
        <v>120000</v>
      </c>
    </row>
    <row r="644" spans="1:16" s="32" customFormat="1" ht="94.5">
      <c r="A644" s="43" t="s">
        <v>489</v>
      </c>
      <c r="B644" s="44" t="s">
        <v>384</v>
      </c>
      <c r="C644" s="44" t="s">
        <v>198</v>
      </c>
      <c r="D644" s="45" t="s">
        <v>58</v>
      </c>
      <c r="E644" s="45" t="s">
        <v>74</v>
      </c>
      <c r="F644" s="46" t="s">
        <v>9</v>
      </c>
      <c r="G644" s="46" t="s">
        <v>38</v>
      </c>
      <c r="H644" s="47" t="s">
        <v>490</v>
      </c>
      <c r="I644" s="47"/>
      <c r="J644" s="28">
        <f t="shared" ref="J644:N644" si="515">J645</f>
        <v>100000</v>
      </c>
      <c r="K644" s="48">
        <f t="shared" si="515"/>
        <v>100000</v>
      </c>
      <c r="L644" s="48">
        <f t="shared" si="515"/>
        <v>0</v>
      </c>
      <c r="M644" s="48">
        <f t="shared" si="515"/>
        <v>0</v>
      </c>
      <c r="N644" s="48">
        <f t="shared" si="515"/>
        <v>0</v>
      </c>
      <c r="O644" s="26"/>
      <c r="P644" s="29">
        <f t="shared" ref="P644" si="516">P645</f>
        <v>100000</v>
      </c>
    </row>
    <row r="645" spans="1:16" s="32" customFormat="1" ht="15.75">
      <c r="A645" s="43" t="s">
        <v>47</v>
      </c>
      <c r="B645" s="44" t="s">
        <v>384</v>
      </c>
      <c r="C645" s="44" t="s">
        <v>198</v>
      </c>
      <c r="D645" s="45" t="s">
        <v>58</v>
      </c>
      <c r="E645" s="45" t="s">
        <v>74</v>
      </c>
      <c r="F645" s="46" t="s">
        <v>9</v>
      </c>
      <c r="G645" s="46" t="s">
        <v>38</v>
      </c>
      <c r="H645" s="47" t="s">
        <v>490</v>
      </c>
      <c r="I645" s="47" t="s">
        <v>48</v>
      </c>
      <c r="J645" s="28">
        <v>100000</v>
      </c>
      <c r="K645" s="48">
        <f>J645</f>
        <v>100000</v>
      </c>
      <c r="L645" s="48"/>
      <c r="M645" s="48"/>
      <c r="N645" s="48"/>
      <c r="O645" s="26"/>
      <c r="P645" s="29">
        <v>100000</v>
      </c>
    </row>
    <row r="646" spans="1:16" s="12" customFormat="1" ht="31.5">
      <c r="A646" s="43" t="s">
        <v>491</v>
      </c>
      <c r="B646" s="44" t="s">
        <v>492</v>
      </c>
      <c r="C646" s="44"/>
      <c r="D646" s="45"/>
      <c r="E646" s="45"/>
      <c r="F646" s="46"/>
      <c r="G646" s="46"/>
      <c r="H646" s="47"/>
      <c r="I646" s="47"/>
      <c r="J646" s="28">
        <f t="shared" ref="J646:N648" si="517">J647</f>
        <v>3992133</v>
      </c>
      <c r="K646" s="48">
        <f t="shared" si="517"/>
        <v>3992133</v>
      </c>
      <c r="L646" s="48">
        <f t="shared" si="517"/>
        <v>0</v>
      </c>
      <c r="M646" s="48">
        <f t="shared" si="517"/>
        <v>0</v>
      </c>
      <c r="N646" s="48">
        <f t="shared" si="517"/>
        <v>0</v>
      </c>
      <c r="O646" s="26"/>
      <c r="P646" s="21">
        <f t="shared" ref="P646:P648" si="518">P647</f>
        <v>4050728</v>
      </c>
    </row>
    <row r="647" spans="1:16" s="12" customFormat="1" ht="15.75">
      <c r="A647" s="43" t="s">
        <v>15</v>
      </c>
      <c r="B647" s="44" t="s">
        <v>492</v>
      </c>
      <c r="C647" s="44" t="s">
        <v>16</v>
      </c>
      <c r="D647" s="45"/>
      <c r="E647" s="45"/>
      <c r="F647" s="46"/>
      <c r="G647" s="46"/>
      <c r="H647" s="47"/>
      <c r="I647" s="47"/>
      <c r="J647" s="28">
        <f t="shared" si="517"/>
        <v>3992133</v>
      </c>
      <c r="K647" s="48">
        <f t="shared" si="517"/>
        <v>3992133</v>
      </c>
      <c r="L647" s="48">
        <f t="shared" si="517"/>
        <v>0</v>
      </c>
      <c r="M647" s="48">
        <f t="shared" si="517"/>
        <v>0</v>
      </c>
      <c r="N647" s="48">
        <f t="shared" si="517"/>
        <v>0</v>
      </c>
      <c r="O647" s="26"/>
      <c r="P647" s="21">
        <f t="shared" si="518"/>
        <v>4050728</v>
      </c>
    </row>
    <row r="648" spans="1:16" s="12" customFormat="1" ht="47.25">
      <c r="A648" s="43" t="s">
        <v>197</v>
      </c>
      <c r="B648" s="44" t="s">
        <v>492</v>
      </c>
      <c r="C648" s="44" t="s">
        <v>16</v>
      </c>
      <c r="D648" s="45" t="s">
        <v>198</v>
      </c>
      <c r="E648" s="45"/>
      <c r="F648" s="46"/>
      <c r="G648" s="46"/>
      <c r="H648" s="47"/>
      <c r="I648" s="47"/>
      <c r="J648" s="28">
        <f t="shared" si="517"/>
        <v>3992133</v>
      </c>
      <c r="K648" s="48">
        <f t="shared" si="517"/>
        <v>3992133</v>
      </c>
      <c r="L648" s="48">
        <f t="shared" si="517"/>
        <v>0</v>
      </c>
      <c r="M648" s="48">
        <f t="shared" si="517"/>
        <v>0</v>
      </c>
      <c r="N648" s="48">
        <f t="shared" si="517"/>
        <v>0</v>
      </c>
      <c r="O648" s="26"/>
      <c r="P648" s="21">
        <f t="shared" si="518"/>
        <v>4050728</v>
      </c>
    </row>
    <row r="649" spans="1:16" s="12" customFormat="1" ht="47.25">
      <c r="A649" s="43" t="s">
        <v>493</v>
      </c>
      <c r="B649" s="44" t="s">
        <v>492</v>
      </c>
      <c r="C649" s="44" t="s">
        <v>16</v>
      </c>
      <c r="D649" s="45" t="s">
        <v>198</v>
      </c>
      <c r="E649" s="45" t="s">
        <v>494</v>
      </c>
      <c r="F649" s="46" t="s">
        <v>21</v>
      </c>
      <c r="G649" s="46" t="s">
        <v>22</v>
      </c>
      <c r="H649" s="47" t="s">
        <v>23</v>
      </c>
      <c r="I649" s="47"/>
      <c r="J649" s="28">
        <f t="shared" ref="J649" si="519">SUM(J650)</f>
        <v>3992133</v>
      </c>
      <c r="K649" s="48">
        <f>SUM(K650)</f>
        <v>3992133</v>
      </c>
      <c r="L649" s="48">
        <f t="shared" ref="L649:N649" si="520">SUM(L650)</f>
        <v>0</v>
      </c>
      <c r="M649" s="48">
        <f t="shared" si="520"/>
        <v>0</v>
      </c>
      <c r="N649" s="48">
        <f t="shared" si="520"/>
        <v>0</v>
      </c>
      <c r="O649" s="26"/>
      <c r="P649" s="21">
        <f t="shared" ref="P649" si="521">SUM(P650)</f>
        <v>4050728</v>
      </c>
    </row>
    <row r="650" spans="1:16" s="12" customFormat="1" ht="63">
      <c r="A650" s="43" t="s">
        <v>495</v>
      </c>
      <c r="B650" s="44" t="s">
        <v>492</v>
      </c>
      <c r="C650" s="44" t="s">
        <v>16</v>
      </c>
      <c r="D650" s="45" t="s">
        <v>198</v>
      </c>
      <c r="E650" s="45" t="s">
        <v>494</v>
      </c>
      <c r="F650" s="46" t="s">
        <v>25</v>
      </c>
      <c r="G650" s="46" t="s">
        <v>22</v>
      </c>
      <c r="H650" s="47" t="s">
        <v>23</v>
      </c>
      <c r="I650" s="47"/>
      <c r="J650" s="28">
        <f>SUM(J651,J654)</f>
        <v>3992133</v>
      </c>
      <c r="K650" s="48">
        <f>SUM(K651,K654)</f>
        <v>3992133</v>
      </c>
      <c r="L650" s="48">
        <f>SUM(L651,L654)</f>
        <v>0</v>
      </c>
      <c r="M650" s="48">
        <f>SUM(M651,M654)</f>
        <v>0</v>
      </c>
      <c r="N650" s="48">
        <f>SUM(N651,N654)</f>
        <v>0</v>
      </c>
      <c r="O650" s="26"/>
      <c r="P650" s="21">
        <f>SUM(P651,P654)</f>
        <v>4050728</v>
      </c>
    </row>
    <row r="651" spans="1:16" s="12" customFormat="1" ht="31.5">
      <c r="A651" s="43" t="s">
        <v>26</v>
      </c>
      <c r="B651" s="44" t="s">
        <v>492</v>
      </c>
      <c r="C651" s="44" t="s">
        <v>16</v>
      </c>
      <c r="D651" s="45" t="s">
        <v>198</v>
      </c>
      <c r="E651" s="45" t="s">
        <v>494</v>
      </c>
      <c r="F651" s="46" t="s">
        <v>25</v>
      </c>
      <c r="G651" s="46" t="s">
        <v>22</v>
      </c>
      <c r="H651" s="47" t="s">
        <v>27</v>
      </c>
      <c r="I651" s="47"/>
      <c r="J651" s="28">
        <f>SUM(J652:J653)</f>
        <v>244907</v>
      </c>
      <c r="K651" s="48">
        <f>SUM(K652:K653)</f>
        <v>244907</v>
      </c>
      <c r="L651" s="48">
        <f>SUM(L652:L653)</f>
        <v>0</v>
      </c>
      <c r="M651" s="48">
        <f>SUM(M652:M653)</f>
        <v>0</v>
      </c>
      <c r="N651" s="48">
        <f>SUM(N652:N653)</f>
        <v>0</v>
      </c>
      <c r="O651" s="26"/>
      <c r="P651" s="21">
        <f>SUM(P652:P653)</f>
        <v>153325</v>
      </c>
    </row>
    <row r="652" spans="1:16" s="12" customFormat="1" ht="94.5">
      <c r="A652" s="43" t="s">
        <v>28</v>
      </c>
      <c r="B652" s="44" t="s">
        <v>492</v>
      </c>
      <c r="C652" s="44" t="s">
        <v>16</v>
      </c>
      <c r="D652" s="45" t="s">
        <v>198</v>
      </c>
      <c r="E652" s="45" t="s">
        <v>494</v>
      </c>
      <c r="F652" s="46" t="s">
        <v>25</v>
      </c>
      <c r="G652" s="46" t="s">
        <v>22</v>
      </c>
      <c r="H652" s="47" t="s">
        <v>27</v>
      </c>
      <c r="I652" s="47" t="s">
        <v>29</v>
      </c>
      <c r="J652" s="28">
        <v>119111</v>
      </c>
      <c r="K652" s="48">
        <f>J652</f>
        <v>119111</v>
      </c>
      <c r="L652" s="48"/>
      <c r="M652" s="48"/>
      <c r="N652" s="48"/>
      <c r="O652" s="26"/>
      <c r="P652" s="21">
        <v>119111</v>
      </c>
    </row>
    <row r="653" spans="1:16" s="12" customFormat="1" ht="31.5">
      <c r="A653" s="43" t="s">
        <v>45</v>
      </c>
      <c r="B653" s="44" t="s">
        <v>492</v>
      </c>
      <c r="C653" s="44" t="s">
        <v>16</v>
      </c>
      <c r="D653" s="45" t="s">
        <v>198</v>
      </c>
      <c r="E653" s="45" t="s">
        <v>494</v>
      </c>
      <c r="F653" s="46" t="s">
        <v>25</v>
      </c>
      <c r="G653" s="46" t="s">
        <v>22</v>
      </c>
      <c r="H653" s="47" t="s">
        <v>27</v>
      </c>
      <c r="I653" s="47" t="s">
        <v>46</v>
      </c>
      <c r="J653" s="28">
        <v>125796</v>
      </c>
      <c r="K653" s="48">
        <f>J653</f>
        <v>125796</v>
      </c>
      <c r="L653" s="48"/>
      <c r="M653" s="48"/>
      <c r="N653" s="48"/>
      <c r="O653" s="26"/>
      <c r="P653" s="21">
        <v>34214</v>
      </c>
    </row>
    <row r="654" spans="1:16" s="12" customFormat="1" ht="31.5">
      <c r="A654" s="43" t="s">
        <v>30</v>
      </c>
      <c r="B654" s="44" t="s">
        <v>492</v>
      </c>
      <c r="C654" s="44" t="s">
        <v>16</v>
      </c>
      <c r="D654" s="45" t="s">
        <v>198</v>
      </c>
      <c r="E654" s="45" t="s">
        <v>494</v>
      </c>
      <c r="F654" s="46" t="s">
        <v>25</v>
      </c>
      <c r="G654" s="46" t="s">
        <v>22</v>
      </c>
      <c r="H654" s="47" t="s">
        <v>31</v>
      </c>
      <c r="I654" s="47"/>
      <c r="J654" s="28">
        <f t="shared" ref="J654:N654" si="522">SUM(J655:J655)</f>
        <v>3747226</v>
      </c>
      <c r="K654" s="48">
        <f t="shared" si="522"/>
        <v>3747226</v>
      </c>
      <c r="L654" s="48">
        <f t="shared" si="522"/>
        <v>0</v>
      </c>
      <c r="M654" s="48">
        <f t="shared" si="522"/>
        <v>0</v>
      </c>
      <c r="N654" s="48">
        <f t="shared" si="522"/>
        <v>0</v>
      </c>
      <c r="O654" s="26"/>
      <c r="P654" s="21">
        <f t="shared" ref="P654" si="523">SUM(P655:P655)</f>
        <v>3897403</v>
      </c>
    </row>
    <row r="655" spans="1:16" s="12" customFormat="1" ht="94.5">
      <c r="A655" s="43" t="s">
        <v>28</v>
      </c>
      <c r="B655" s="44" t="s">
        <v>492</v>
      </c>
      <c r="C655" s="44" t="s">
        <v>16</v>
      </c>
      <c r="D655" s="45" t="s">
        <v>198</v>
      </c>
      <c r="E655" s="45" t="s">
        <v>494</v>
      </c>
      <c r="F655" s="46" t="s">
        <v>25</v>
      </c>
      <c r="G655" s="46" t="s">
        <v>22</v>
      </c>
      <c r="H655" s="47" t="s">
        <v>31</v>
      </c>
      <c r="I655" s="47" t="s">
        <v>29</v>
      </c>
      <c r="J655" s="28">
        <v>3747226</v>
      </c>
      <c r="K655" s="48">
        <f>J655</f>
        <v>3747226</v>
      </c>
      <c r="L655" s="48"/>
      <c r="M655" s="48"/>
      <c r="N655" s="48"/>
      <c r="O655" s="26"/>
      <c r="P655" s="21">
        <v>3897403</v>
      </c>
    </row>
    <row r="656" spans="1:16" s="12" customFormat="1" ht="16.5" thickBot="1">
      <c r="A656" s="64" t="s">
        <v>510</v>
      </c>
      <c r="B656" s="11"/>
      <c r="C656" s="11"/>
      <c r="D656" s="13"/>
      <c r="E656" s="13"/>
      <c r="F656" s="41"/>
      <c r="G656" s="41"/>
      <c r="H656" s="14"/>
      <c r="I656" s="14"/>
      <c r="J656" s="65">
        <f>SUM(J15,J30,J202,J220,J249,J340,J405,J477,J513,J174,J646)</f>
        <v>1278283865</v>
      </c>
      <c r="K656" s="65" t="e">
        <f>SUM(K15,K30,K202,K220,K249,K340,K405,K477,K513,K174,K646,#REF!)</f>
        <v>#REF!</v>
      </c>
      <c r="L656" s="65" t="e">
        <f>SUM(L15,L30,L202,L220,L249,L340,L405,L477,L513,L174,L646,#REF!)</f>
        <v>#REF!</v>
      </c>
      <c r="M656" s="65" t="e">
        <f>SUM(M15,M30,M202,M220,M249,M340,M405,M477,M513,M174,M646,#REF!)</f>
        <v>#REF!</v>
      </c>
      <c r="N656" s="65" t="e">
        <f>SUM(N15,N30,N202,N220,N249,N340,N405,N477,N513,N174,N646,#REF!)</f>
        <v>#REF!</v>
      </c>
      <c r="O656" s="66"/>
      <c r="P656" s="65">
        <f>SUM(P15,P30,P202,P220,P249,P340,P405,P477,P513,P174,P646)</f>
        <v>1277788911</v>
      </c>
    </row>
    <row r="657" spans="1:11" s="8" customFormat="1">
      <c r="A657" s="3"/>
      <c r="B657" s="4"/>
      <c r="C657" s="4"/>
      <c r="D657" s="4"/>
      <c r="E657" s="4"/>
      <c r="F657" s="4"/>
      <c r="G657" s="33"/>
      <c r="H657" s="4"/>
      <c r="I657" s="33"/>
    </row>
    <row r="658" spans="1:11">
      <c r="K658" s="2">
        <v>14703935</v>
      </c>
    </row>
  </sheetData>
  <mergeCells count="11">
    <mergeCell ref="G1:I1"/>
    <mergeCell ref="H5:L5"/>
    <mergeCell ref="H6:L6"/>
    <mergeCell ref="A8:P8"/>
    <mergeCell ref="A9:P9"/>
    <mergeCell ref="A10:P10"/>
    <mergeCell ref="B12:I12"/>
    <mergeCell ref="E13:H13"/>
    <mergeCell ref="A12:A13"/>
    <mergeCell ref="J12:J13"/>
    <mergeCell ref="P12:P13"/>
  </mergeCells>
  <pageMargins left="1.1023622047244095" right="0.39370078740157483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AdmAccount</dc:creator>
  <cp:lastModifiedBy>AdmAccount</cp:lastModifiedBy>
  <cp:lastPrinted>2020-01-13T11:55:57Z</cp:lastPrinted>
  <dcterms:created xsi:type="dcterms:W3CDTF">2020-01-13T09:14:23Z</dcterms:created>
  <dcterms:modified xsi:type="dcterms:W3CDTF">2020-01-13T11:56:00Z</dcterms:modified>
</cp:coreProperties>
</file>