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firstSheet="22" activeTab="27"/>
  </bookViews>
  <sheets>
    <sheet name="Лист1" sheetId="1" r:id="rId1"/>
    <sheet name="Уточнение  170" sheetId="2" r:id="rId2"/>
    <sheet name="Сурен" sheetId="4" r:id="rId3"/>
    <sheet name="Уточнение май 2018" sheetId="3" r:id="rId4"/>
    <sheet name="Уточнение 1 октяября 2018" sheetId="5" r:id="rId5"/>
    <sheet name="234-V от 9 ноября 2018" sheetId="6" r:id="rId6"/>
    <sheet name="проект 2019" sheetId="7" r:id="rId7"/>
    <sheet name="проект 2019 &quot;последний" sheetId="8" r:id="rId8"/>
    <sheet name="после ФУА" sheetId="9" r:id="rId9"/>
    <sheet name="после ФУА 2" sheetId="10" r:id="rId10"/>
    <sheet name="февраль 2019" sheetId="11" r:id="rId11"/>
    <sheet name="май 2019" sheetId="12" r:id="rId12"/>
    <sheet name="сентябрь 2019" sheetId="13" r:id="rId13"/>
    <sheet name="октябрь 2019 до 2024" sheetId="14" r:id="rId14"/>
    <sheet name="Иные" sheetId="15" r:id="rId15"/>
    <sheet name="ноябрь 2019" sheetId="16" r:id="rId16"/>
    <sheet name="декабрь 2019" sheetId="17" r:id="rId17"/>
    <sheet name="Январь 2020" sheetId="18" r:id="rId18"/>
    <sheet name="Иные 2020" sheetId="19" r:id="rId19"/>
    <sheet name="май 2020" sheetId="20" r:id="rId20"/>
    <sheet name="иные август 2020" sheetId="21" r:id="rId21"/>
    <sheet name="август 2020" sheetId="22" r:id="rId22"/>
    <sheet name="ноябрь 2021" sheetId="24" r:id="rId23"/>
    <sheet name="иные ноябрь 2021" sheetId="23" r:id="rId24"/>
    <sheet name="декабрь 2021" sheetId="25" r:id="rId25"/>
    <sheet name="март 2022" sheetId="26" r:id="rId26"/>
    <sheet name="иные март 2022" sheetId="27" r:id="rId27"/>
    <sheet name="СЕНТЯБРЬ" sheetId="28" r:id="rId28"/>
  </sheets>
  <definedNames>
    <definedName name="_xlnm.Print_Area" localSheetId="26">'иные март 2022'!$A$1:$L$74</definedName>
    <definedName name="_xlnm.Print_Area" localSheetId="27">СЕНТЯБРЬ!$A$1:$K$162</definedName>
  </definedNames>
  <calcPr calcId="144525"/>
</workbook>
</file>

<file path=xl/calcChain.xml><?xml version="1.0" encoding="utf-8"?>
<calcChain xmlns="http://schemas.openxmlformats.org/spreadsheetml/2006/main">
  <c r="I46" i="28" l="1"/>
  <c r="D162" i="28"/>
  <c r="K161" i="28"/>
  <c r="J161" i="28"/>
  <c r="J159" i="28" s="1"/>
  <c r="J150" i="28" s="1"/>
  <c r="J158" i="28" s="1"/>
  <c r="I161" i="28"/>
  <c r="D161" i="28"/>
  <c r="D160" i="28"/>
  <c r="K159" i="28"/>
  <c r="K120" i="28" s="1"/>
  <c r="K111" i="28" s="1"/>
  <c r="I159" i="28"/>
  <c r="I120" i="28" s="1"/>
  <c r="I111" i="28" s="1"/>
  <c r="H159" i="28"/>
  <c r="G159" i="28"/>
  <c r="G120" i="28" s="1"/>
  <c r="G111" i="28" s="1"/>
  <c r="F159" i="28"/>
  <c r="E159" i="28"/>
  <c r="F158" i="28"/>
  <c r="D157" i="28"/>
  <c r="D156" i="28"/>
  <c r="F155" i="28"/>
  <c r="D155" i="28"/>
  <c r="D154" i="28"/>
  <c r="D153" i="28"/>
  <c r="D152" i="28"/>
  <c r="K151" i="28"/>
  <c r="J151" i="28"/>
  <c r="I151" i="28"/>
  <c r="H151" i="28"/>
  <c r="G151" i="28"/>
  <c r="F151" i="28"/>
  <c r="E151" i="28"/>
  <c r="D151" i="28" s="1"/>
  <c r="K150" i="28"/>
  <c r="K158" i="28" s="1"/>
  <c r="I150" i="28"/>
  <c r="I158" i="28" s="1"/>
  <c r="H150" i="28"/>
  <c r="H158" i="28" s="1"/>
  <c r="G150" i="28"/>
  <c r="F150" i="28"/>
  <c r="E150" i="28"/>
  <c r="D149" i="28"/>
  <c r="D148" i="28"/>
  <c r="D147" i="28"/>
  <c r="K146" i="28"/>
  <c r="J146" i="28"/>
  <c r="J137" i="28" s="1"/>
  <c r="I146" i="28"/>
  <c r="H146" i="28"/>
  <c r="H137" i="28" s="1"/>
  <c r="G146" i="28"/>
  <c r="F146" i="28"/>
  <c r="F137" i="28" s="1"/>
  <c r="E146" i="28"/>
  <c r="D146" i="28"/>
  <c r="J145" i="28"/>
  <c r="F145" i="28"/>
  <c r="D144" i="28"/>
  <c r="D143" i="28"/>
  <c r="D142" i="28"/>
  <c r="D141" i="28"/>
  <c r="F140" i="28"/>
  <c r="D140" i="28"/>
  <c r="D139" i="28"/>
  <c r="K138" i="28"/>
  <c r="J138" i="28"/>
  <c r="I138" i="28"/>
  <c r="H138" i="28"/>
  <c r="G138" i="28"/>
  <c r="F138" i="28"/>
  <c r="E138" i="28"/>
  <c r="D138" i="28" s="1"/>
  <c r="K137" i="28"/>
  <c r="K145" i="28" s="1"/>
  <c r="I137" i="28"/>
  <c r="I145" i="28" s="1"/>
  <c r="G137" i="28"/>
  <c r="E137" i="28"/>
  <c r="D136" i="28"/>
  <c r="D135" i="28"/>
  <c r="D134" i="28"/>
  <c r="K133" i="28"/>
  <c r="J133" i="28"/>
  <c r="I133" i="28"/>
  <c r="H133" i="28"/>
  <c r="G133" i="28"/>
  <c r="F133" i="28"/>
  <c r="E133" i="28"/>
  <c r="D133" i="28"/>
  <c r="D131" i="28"/>
  <c r="D130" i="28"/>
  <c r="D129" i="28"/>
  <c r="D128" i="28"/>
  <c r="D127" i="28"/>
  <c r="D126" i="28"/>
  <c r="K125" i="28"/>
  <c r="J125" i="28"/>
  <c r="I125" i="28"/>
  <c r="H125" i="28"/>
  <c r="G125" i="28"/>
  <c r="F125" i="28"/>
  <c r="E125" i="28"/>
  <c r="D125" i="28"/>
  <c r="K124" i="28"/>
  <c r="K132" i="28" s="1"/>
  <c r="J124" i="28"/>
  <c r="J132" i="28" s="1"/>
  <c r="J119" i="28" s="1"/>
  <c r="I124" i="28"/>
  <c r="I132" i="28" s="1"/>
  <c r="H124" i="28"/>
  <c r="H132" i="28" s="1"/>
  <c r="H119" i="28" s="1"/>
  <c r="G124" i="28"/>
  <c r="G132" i="28" s="1"/>
  <c r="G119" i="28" s="1"/>
  <c r="F124" i="28"/>
  <c r="F132" i="28" s="1"/>
  <c r="F119" i="28" s="1"/>
  <c r="E124" i="28"/>
  <c r="E132" i="28" s="1"/>
  <c r="D124" i="28"/>
  <c r="K123" i="28"/>
  <c r="J123" i="28"/>
  <c r="I123" i="28"/>
  <c r="H123" i="28"/>
  <c r="G123" i="28"/>
  <c r="F123" i="28"/>
  <c r="E123" i="28"/>
  <c r="D123" i="28"/>
  <c r="K122" i="28"/>
  <c r="J122" i="28"/>
  <c r="I122" i="28"/>
  <c r="H122" i="28"/>
  <c r="G122" i="28"/>
  <c r="F122" i="28"/>
  <c r="E122" i="28"/>
  <c r="D122" i="28"/>
  <c r="K121" i="28"/>
  <c r="J121" i="28"/>
  <c r="I121" i="28"/>
  <c r="H121" i="28"/>
  <c r="G121" i="28"/>
  <c r="F121" i="28"/>
  <c r="E121" i="28"/>
  <c r="D121" i="28"/>
  <c r="J120" i="28"/>
  <c r="H120" i="28"/>
  <c r="F120" i="28"/>
  <c r="K118" i="28"/>
  <c r="J118" i="28"/>
  <c r="I118" i="28"/>
  <c r="H118" i="28"/>
  <c r="G118" i="28"/>
  <c r="F118" i="28"/>
  <c r="E118" i="28"/>
  <c r="D118" i="28"/>
  <c r="K117" i="28"/>
  <c r="J117" i="28"/>
  <c r="I117" i="28"/>
  <c r="H117" i="28"/>
  <c r="G117" i="28"/>
  <c r="F117" i="28"/>
  <c r="E117" i="28"/>
  <c r="D117" i="28"/>
  <c r="K116" i="28"/>
  <c r="J116" i="28"/>
  <c r="I116" i="28"/>
  <c r="H116" i="28"/>
  <c r="G116" i="28"/>
  <c r="F116" i="28"/>
  <c r="E116" i="28"/>
  <c r="D116" i="28"/>
  <c r="K115" i="28"/>
  <c r="J115" i="28"/>
  <c r="I115" i="28"/>
  <c r="H115" i="28"/>
  <c r="G115" i="28"/>
  <c r="F115" i="28"/>
  <c r="E115" i="28"/>
  <c r="D115" i="28"/>
  <c r="K114" i="28"/>
  <c r="J114" i="28"/>
  <c r="I114" i="28"/>
  <c r="H114" i="28"/>
  <c r="G114" i="28"/>
  <c r="F114" i="28"/>
  <c r="E114" i="28"/>
  <c r="D114" i="28"/>
  <c r="K113" i="28"/>
  <c r="J113" i="28"/>
  <c r="J111" i="28" s="1"/>
  <c r="I113" i="28"/>
  <c r="H113" i="28"/>
  <c r="G113" i="28"/>
  <c r="F113" i="28"/>
  <c r="F111" i="28" s="1"/>
  <c r="E113" i="28"/>
  <c r="D113" i="28"/>
  <c r="K112" i="28"/>
  <c r="J112" i="28"/>
  <c r="I112" i="28"/>
  <c r="H112" i="28"/>
  <c r="G112" i="28"/>
  <c r="F112" i="28"/>
  <c r="E112" i="28"/>
  <c r="D112" i="28"/>
  <c r="H111" i="28"/>
  <c r="D110" i="28"/>
  <c r="D109" i="28"/>
  <c r="D108" i="28"/>
  <c r="K107" i="28"/>
  <c r="K83" i="28" s="1"/>
  <c r="K75" i="28" s="1"/>
  <c r="J107" i="28"/>
  <c r="I107" i="28"/>
  <c r="I83" i="28" s="1"/>
  <c r="I75" i="28" s="1"/>
  <c r="H107" i="28"/>
  <c r="G107" i="28"/>
  <c r="G83" i="28" s="1"/>
  <c r="G75" i="28" s="1"/>
  <c r="F107" i="28"/>
  <c r="E107" i="28"/>
  <c r="D105" i="28"/>
  <c r="D104" i="28"/>
  <c r="D103" i="28"/>
  <c r="E102" i="28"/>
  <c r="D102" i="28"/>
  <c r="D101" i="28"/>
  <c r="K100" i="28"/>
  <c r="J100" i="28"/>
  <c r="I100" i="28"/>
  <c r="H100" i="28"/>
  <c r="G100" i="28"/>
  <c r="F100" i="28"/>
  <c r="E100" i="28"/>
  <c r="D100" i="28" s="1"/>
  <c r="K99" i="28"/>
  <c r="K106" i="28" s="1"/>
  <c r="J99" i="28"/>
  <c r="J106" i="28" s="1"/>
  <c r="I99" i="28"/>
  <c r="I106" i="28" s="1"/>
  <c r="H99" i="28"/>
  <c r="H106" i="28" s="1"/>
  <c r="G99" i="28"/>
  <c r="G106" i="28" s="1"/>
  <c r="F99" i="28"/>
  <c r="F106" i="28" s="1"/>
  <c r="E99" i="28"/>
  <c r="D99" i="28" s="1"/>
  <c r="D98" i="28"/>
  <c r="D97" i="28"/>
  <c r="D96" i="28"/>
  <c r="K95" i="28"/>
  <c r="J95" i="28"/>
  <c r="I95" i="28"/>
  <c r="H95" i="28"/>
  <c r="G95" i="28"/>
  <c r="F95" i="28"/>
  <c r="E95" i="28"/>
  <c r="D95" i="28"/>
  <c r="J94" i="28"/>
  <c r="J82" i="28" s="1"/>
  <c r="F94" i="28"/>
  <c r="F82" i="28" s="1"/>
  <c r="D93" i="28"/>
  <c r="D92" i="28"/>
  <c r="D91" i="28"/>
  <c r="E90" i="28"/>
  <c r="D89" i="28"/>
  <c r="K88" i="28"/>
  <c r="J88" i="28"/>
  <c r="I88" i="28"/>
  <c r="H88" i="28"/>
  <c r="G88" i="28"/>
  <c r="F88" i="28"/>
  <c r="K87" i="28"/>
  <c r="K94" i="28" s="1"/>
  <c r="J87" i="28"/>
  <c r="I87" i="28"/>
  <c r="I94" i="28" s="1"/>
  <c r="H87" i="28"/>
  <c r="H94" i="28" s="1"/>
  <c r="H82" i="28" s="1"/>
  <c r="G87" i="28"/>
  <c r="G94" i="28" s="1"/>
  <c r="F87" i="28"/>
  <c r="K86" i="28"/>
  <c r="J86" i="28"/>
  <c r="I86" i="28"/>
  <c r="H86" i="28"/>
  <c r="G86" i="28"/>
  <c r="F86" i="28"/>
  <c r="E86" i="28"/>
  <c r="D86" i="28"/>
  <c r="K85" i="28"/>
  <c r="J85" i="28"/>
  <c r="I85" i="28"/>
  <c r="H85" i="28"/>
  <c r="G85" i="28"/>
  <c r="F85" i="28"/>
  <c r="E85" i="28"/>
  <c r="D85" i="28"/>
  <c r="K84" i="28"/>
  <c r="J84" i="28"/>
  <c r="I84" i="28"/>
  <c r="H84" i="28"/>
  <c r="G84" i="28"/>
  <c r="F84" i="28"/>
  <c r="E84" i="28"/>
  <c r="D84" i="28"/>
  <c r="J83" i="28"/>
  <c r="H83" i="28"/>
  <c r="F83" i="28"/>
  <c r="K81" i="28"/>
  <c r="J81" i="28"/>
  <c r="J75" i="28" s="1"/>
  <c r="J15" i="28" s="1"/>
  <c r="I81" i="28"/>
  <c r="H81" i="28"/>
  <c r="G81" i="28"/>
  <c r="F81" i="28"/>
  <c r="F75" i="28" s="1"/>
  <c r="F15" i="28" s="1"/>
  <c r="E81" i="28"/>
  <c r="D81" i="28"/>
  <c r="K80" i="28"/>
  <c r="J80" i="28"/>
  <c r="I80" i="28"/>
  <c r="H80" i="28"/>
  <c r="G80" i="28"/>
  <c r="F80" i="28"/>
  <c r="E80" i="28"/>
  <c r="D80" i="28"/>
  <c r="K79" i="28"/>
  <c r="J79" i="28"/>
  <c r="I79" i="28"/>
  <c r="H79" i="28"/>
  <c r="G79" i="28"/>
  <c r="F79" i="28"/>
  <c r="E79" i="28"/>
  <c r="D79" i="28"/>
  <c r="K78" i="28"/>
  <c r="J78" i="28"/>
  <c r="J76" i="28" s="1"/>
  <c r="I78" i="28"/>
  <c r="H78" i="28"/>
  <c r="H76" i="28" s="1"/>
  <c r="G78" i="28"/>
  <c r="F78" i="28"/>
  <c r="F76" i="28" s="1"/>
  <c r="K77" i="28"/>
  <c r="J77" i="28"/>
  <c r="I77" i="28"/>
  <c r="H77" i="28"/>
  <c r="G77" i="28"/>
  <c r="F77" i="28"/>
  <c r="E77" i="28"/>
  <c r="D77" i="28"/>
  <c r="K76" i="28"/>
  <c r="I76" i="28"/>
  <c r="G76" i="28"/>
  <c r="H75" i="28"/>
  <c r="D74" i="28"/>
  <c r="D73" i="28"/>
  <c r="D72" i="28"/>
  <c r="K71" i="28"/>
  <c r="K63" i="28" s="1"/>
  <c r="K70" i="28" s="1"/>
  <c r="J71" i="28"/>
  <c r="I71" i="28"/>
  <c r="I63" i="28" s="1"/>
  <c r="H71" i="28"/>
  <c r="G71" i="28"/>
  <c r="G63" i="28" s="1"/>
  <c r="G70" i="28" s="1"/>
  <c r="F71" i="28"/>
  <c r="E71" i="28"/>
  <c r="I70" i="28"/>
  <c r="D69" i="28"/>
  <c r="D68" i="28"/>
  <c r="D67" i="28"/>
  <c r="D66" i="28"/>
  <c r="D65" i="28"/>
  <c r="K64" i="28"/>
  <c r="J64" i="28"/>
  <c r="I64" i="28"/>
  <c r="H64" i="28"/>
  <c r="G64" i="28"/>
  <c r="F64" i="28"/>
  <c r="E64" i="28"/>
  <c r="D64" i="28"/>
  <c r="J63" i="28"/>
  <c r="J70" i="28" s="1"/>
  <c r="J34" i="28" s="1"/>
  <c r="J22" i="28" s="1"/>
  <c r="H63" i="28"/>
  <c r="H70" i="28" s="1"/>
  <c r="F63" i="28"/>
  <c r="F70" i="28" s="1"/>
  <c r="F34" i="28" s="1"/>
  <c r="F22" i="28" s="1"/>
  <c r="D62" i="28"/>
  <c r="D61" i="28"/>
  <c r="D60" i="28"/>
  <c r="K59" i="28"/>
  <c r="K51" i="28" s="1"/>
  <c r="J59" i="28"/>
  <c r="I59" i="28"/>
  <c r="I51" i="28" s="1"/>
  <c r="H59" i="28"/>
  <c r="G59" i="28"/>
  <c r="G51" i="28" s="1"/>
  <c r="F59" i="28"/>
  <c r="E59" i="28"/>
  <c r="K58" i="28"/>
  <c r="I58" i="28"/>
  <c r="G58" i="28"/>
  <c r="D57" i="28"/>
  <c r="D56" i="28"/>
  <c r="D55" i="28"/>
  <c r="D54" i="28"/>
  <c r="D53" i="28"/>
  <c r="K52" i="28"/>
  <c r="J52" i="28"/>
  <c r="I52" i="28"/>
  <c r="H52" i="28"/>
  <c r="G52" i="28"/>
  <c r="F52" i="28"/>
  <c r="E52" i="28"/>
  <c r="D52" i="28"/>
  <c r="J51" i="28"/>
  <c r="J58" i="28" s="1"/>
  <c r="H51" i="28"/>
  <c r="H58" i="28" s="1"/>
  <c r="H34" i="28" s="1"/>
  <c r="H22" i="28" s="1"/>
  <c r="F51" i="28"/>
  <c r="F58" i="28" s="1"/>
  <c r="D50" i="28"/>
  <c r="D49" i="28"/>
  <c r="D48" i="28"/>
  <c r="K47" i="28"/>
  <c r="J47" i="28"/>
  <c r="I47" i="28"/>
  <c r="H47" i="28"/>
  <c r="G47" i="28"/>
  <c r="F47" i="28"/>
  <c r="E47" i="28"/>
  <c r="D47" i="28" s="1"/>
  <c r="D45" i="28"/>
  <c r="D44" i="28"/>
  <c r="L43" i="28"/>
  <c r="I31" i="28"/>
  <c r="E43" i="28"/>
  <c r="D43" i="28"/>
  <c r="L42" i="28"/>
  <c r="L44" i="28" s="1"/>
  <c r="E42" i="28"/>
  <c r="D42" i="28" s="1"/>
  <c r="D41" i="28"/>
  <c r="K40" i="28"/>
  <c r="K28" i="28" s="1"/>
  <c r="K16" i="28" s="1"/>
  <c r="J40" i="28"/>
  <c r="I40" i="28"/>
  <c r="I28" i="28" s="1"/>
  <c r="I16" i="28" s="1"/>
  <c r="H40" i="28"/>
  <c r="G40" i="28"/>
  <c r="G28" i="28" s="1"/>
  <c r="G16" i="28" s="1"/>
  <c r="F40" i="28"/>
  <c r="E40" i="28"/>
  <c r="D40" i="28" s="1"/>
  <c r="K39" i="28"/>
  <c r="K46" i="28" s="1"/>
  <c r="K34" i="28" s="1"/>
  <c r="J39" i="28"/>
  <c r="J46" i="28" s="1"/>
  <c r="I39" i="28"/>
  <c r="I34" i="28" s="1"/>
  <c r="H39" i="28"/>
  <c r="H46" i="28" s="1"/>
  <c r="G39" i="28"/>
  <c r="G46" i="28" s="1"/>
  <c r="G34" i="28" s="1"/>
  <c r="F39" i="28"/>
  <c r="F46" i="28" s="1"/>
  <c r="E39" i="28"/>
  <c r="E46" i="28" s="1"/>
  <c r="K38" i="28"/>
  <c r="K26" i="28" s="1"/>
  <c r="J38" i="28"/>
  <c r="I38" i="28"/>
  <c r="I26" i="28" s="1"/>
  <c r="H38" i="28"/>
  <c r="G38" i="28"/>
  <c r="G26" i="28" s="1"/>
  <c r="F38" i="28"/>
  <c r="E38" i="28"/>
  <c r="D38" i="28" s="1"/>
  <c r="K37" i="28"/>
  <c r="K25" i="28" s="1"/>
  <c r="J37" i="28"/>
  <c r="I37" i="28"/>
  <c r="I25" i="28" s="1"/>
  <c r="H37" i="28"/>
  <c r="G37" i="28"/>
  <c r="G25" i="28" s="1"/>
  <c r="F37" i="28"/>
  <c r="E37" i="28"/>
  <c r="D37" i="28" s="1"/>
  <c r="D10" i="28" s="1"/>
  <c r="K36" i="28"/>
  <c r="K24" i="28" s="1"/>
  <c r="J36" i="28"/>
  <c r="I36" i="28"/>
  <c r="I24" i="28" s="1"/>
  <c r="H36" i="28"/>
  <c r="G36" i="28"/>
  <c r="G24" i="28" s="1"/>
  <c r="F36" i="28"/>
  <c r="E36" i="28"/>
  <c r="D36" i="28" s="1"/>
  <c r="K35" i="28"/>
  <c r="K27" i="28" s="1"/>
  <c r="K15" i="28" s="1"/>
  <c r="J35" i="28"/>
  <c r="I35" i="28"/>
  <c r="H35" i="28"/>
  <c r="G35" i="28"/>
  <c r="G27" i="28" s="1"/>
  <c r="G15" i="28" s="1"/>
  <c r="F35" i="28"/>
  <c r="E35" i="28"/>
  <c r="D35" i="28" s="1"/>
  <c r="D33" i="28"/>
  <c r="K32" i="28"/>
  <c r="J32" i="28"/>
  <c r="I32" i="28"/>
  <c r="H32" i="28"/>
  <c r="G32" i="28"/>
  <c r="F32" i="28"/>
  <c r="E32" i="28"/>
  <c r="D32" i="28"/>
  <c r="K31" i="28"/>
  <c r="J31" i="28"/>
  <c r="J19" i="28" s="1"/>
  <c r="H31" i="28"/>
  <c r="H19" i="28" s="1"/>
  <c r="G31" i="28"/>
  <c r="F31" i="28"/>
  <c r="F19" i="28" s="1"/>
  <c r="E31" i="28"/>
  <c r="K30" i="28"/>
  <c r="J30" i="28"/>
  <c r="J18" i="28" s="1"/>
  <c r="I30" i="28"/>
  <c r="I18" i="28" s="1"/>
  <c r="H30" i="28"/>
  <c r="H18" i="28" s="1"/>
  <c r="G30" i="28"/>
  <c r="F30" i="28"/>
  <c r="F18" i="28" s="1"/>
  <c r="K29" i="28"/>
  <c r="J29" i="28"/>
  <c r="I29" i="28"/>
  <c r="H29" i="28"/>
  <c r="G29" i="28"/>
  <c r="F29" i="28"/>
  <c r="E29" i="28"/>
  <c r="D29" i="28"/>
  <c r="J28" i="28"/>
  <c r="J16" i="28" s="1"/>
  <c r="H28" i="28"/>
  <c r="H16" i="28" s="1"/>
  <c r="F28" i="28"/>
  <c r="F16" i="28" s="1"/>
  <c r="J27" i="28"/>
  <c r="H27" i="28"/>
  <c r="F27" i="28"/>
  <c r="J26" i="28"/>
  <c r="H26" i="28"/>
  <c r="F26" i="28"/>
  <c r="J25" i="28"/>
  <c r="H25" i="28"/>
  <c r="F25" i="28"/>
  <c r="J24" i="28"/>
  <c r="H24" i="28"/>
  <c r="F24" i="28"/>
  <c r="K23" i="28"/>
  <c r="J23" i="28"/>
  <c r="I23" i="28"/>
  <c r="H23" i="28"/>
  <c r="G23" i="28"/>
  <c r="F23" i="28"/>
  <c r="K21" i="28"/>
  <c r="J21" i="28"/>
  <c r="I21" i="28"/>
  <c r="H21" i="28"/>
  <c r="G21" i="28"/>
  <c r="F21" i="28"/>
  <c r="E21" i="28"/>
  <c r="D21" i="28" s="1"/>
  <c r="K20" i="28"/>
  <c r="J20" i="28"/>
  <c r="I20" i="28"/>
  <c r="H20" i="28"/>
  <c r="G20" i="28"/>
  <c r="F20" i="28"/>
  <c r="E20" i="28"/>
  <c r="D20" i="28" s="1"/>
  <c r="K19" i="28"/>
  <c r="G19" i="28"/>
  <c r="E19" i="28"/>
  <c r="K18" i="28"/>
  <c r="K5" i="28" s="1"/>
  <c r="G18" i="28"/>
  <c r="G5" i="28" s="1"/>
  <c r="K17" i="28"/>
  <c r="J17" i="28"/>
  <c r="I17" i="28"/>
  <c r="H17" i="28"/>
  <c r="G17" i="28"/>
  <c r="F17" i="28"/>
  <c r="D17" i="28" s="1"/>
  <c r="E17" i="28"/>
  <c r="H15" i="28"/>
  <c r="K12" i="28"/>
  <c r="J12" i="28"/>
  <c r="I12" i="28"/>
  <c r="H12" i="28"/>
  <c r="G12" i="28"/>
  <c r="F12" i="28"/>
  <c r="E12" i="28"/>
  <c r="D12" i="28"/>
  <c r="K11" i="28"/>
  <c r="J11" i="28"/>
  <c r="I11" i="28"/>
  <c r="H11" i="28"/>
  <c r="G11" i="28"/>
  <c r="F11" i="28"/>
  <c r="E11" i="28"/>
  <c r="D11" i="28"/>
  <c r="K10" i="28"/>
  <c r="J10" i="28"/>
  <c r="I10" i="28"/>
  <c r="H10" i="28"/>
  <c r="G10" i="28"/>
  <c r="F10" i="28"/>
  <c r="E10" i="28"/>
  <c r="J9" i="28"/>
  <c r="H9" i="28"/>
  <c r="F9" i="28"/>
  <c r="K8" i="28"/>
  <c r="J8" i="28"/>
  <c r="I8" i="28"/>
  <c r="H8" i="28"/>
  <c r="G8" i="28"/>
  <c r="F8" i="28"/>
  <c r="E8" i="28"/>
  <c r="D8" i="28"/>
  <c r="K7" i="28"/>
  <c r="J7" i="28"/>
  <c r="I7" i="28"/>
  <c r="H7" i="28"/>
  <c r="G7" i="28"/>
  <c r="F7" i="28"/>
  <c r="K6" i="28"/>
  <c r="J6" i="28"/>
  <c r="H6" i="28"/>
  <c r="G6" i="28"/>
  <c r="F6" i="28"/>
  <c r="K4" i="28"/>
  <c r="J4" i="28"/>
  <c r="I4" i="28"/>
  <c r="H4" i="28"/>
  <c r="G4" i="28"/>
  <c r="F4" i="28"/>
  <c r="E4" i="28"/>
  <c r="D4" i="28"/>
  <c r="K3" i="28"/>
  <c r="J3" i="28"/>
  <c r="I3" i="28"/>
  <c r="H3" i="28"/>
  <c r="G3" i="28"/>
  <c r="F3" i="28"/>
  <c r="K2" i="28"/>
  <c r="J2" i="28"/>
  <c r="H2" i="28"/>
  <c r="G2" i="28"/>
  <c r="F2" i="28"/>
  <c r="I27" i="28" l="1"/>
  <c r="I15" i="28" s="1"/>
  <c r="F5" i="28"/>
  <c r="F1" i="28"/>
  <c r="H1" i="28"/>
  <c r="H5" i="28"/>
  <c r="J5" i="28"/>
  <c r="J1" i="28"/>
  <c r="D31" i="28"/>
  <c r="I6" i="28"/>
  <c r="I2" i="28"/>
  <c r="I19" i="28"/>
  <c r="I5" i="28" s="1"/>
  <c r="G9" i="28"/>
  <c r="I9" i="28"/>
  <c r="K9" i="28"/>
  <c r="D46" i="28"/>
  <c r="G1" i="28"/>
  <c r="I1" i="28"/>
  <c r="K1" i="28"/>
  <c r="E24" i="28"/>
  <c r="D24" i="28" s="1"/>
  <c r="E25" i="28"/>
  <c r="E26" i="28"/>
  <c r="D26" i="28" s="1"/>
  <c r="E28" i="28"/>
  <c r="E30" i="28"/>
  <c r="D39" i="28"/>
  <c r="D59" i="28"/>
  <c r="E51" i="28"/>
  <c r="D90" i="28"/>
  <c r="E88" i="28"/>
  <c r="D88" i="28" s="1"/>
  <c r="E87" i="28"/>
  <c r="E78" i="28"/>
  <c r="I119" i="28"/>
  <c r="K119" i="28"/>
  <c r="E145" i="28"/>
  <c r="D145" i="28" s="1"/>
  <c r="D137" i="28"/>
  <c r="E158" i="28"/>
  <c r="D158" i="28" s="1"/>
  <c r="D150" i="28"/>
  <c r="D159" i="28"/>
  <c r="E120" i="28"/>
  <c r="D71" i="28"/>
  <c r="E63" i="28"/>
  <c r="G82" i="28"/>
  <c r="G22" i="28" s="1"/>
  <c r="I82" i="28"/>
  <c r="I22" i="28" s="1"/>
  <c r="K82" i="28"/>
  <c r="K22" i="28" s="1"/>
  <c r="E106" i="28"/>
  <c r="D106" i="28" s="1"/>
  <c r="D107" i="28"/>
  <c r="E83" i="28"/>
  <c r="D132" i="28"/>
  <c r="I15" i="26"/>
  <c r="E76" i="28" l="1"/>
  <c r="D76" i="28" s="1"/>
  <c r="D78" i="28"/>
  <c r="E7" i="28"/>
  <c r="E3" i="28"/>
  <c r="D51" i="28"/>
  <c r="E58" i="28"/>
  <c r="D28" i="28"/>
  <c r="E16" i="28"/>
  <c r="D16" i="28" s="1"/>
  <c r="D19" i="28"/>
  <c r="E75" i="28"/>
  <c r="D75" i="28" s="1"/>
  <c r="D83" i="28"/>
  <c r="E23" i="28"/>
  <c r="D23" i="28" s="1"/>
  <c r="E70" i="28"/>
  <c r="D70" i="28" s="1"/>
  <c r="D63" i="28"/>
  <c r="E111" i="28"/>
  <c r="D111" i="28" s="1"/>
  <c r="D120" i="28"/>
  <c r="E119" i="28"/>
  <c r="D119" i="28" s="1"/>
  <c r="E94" i="28"/>
  <c r="D87" i="28"/>
  <c r="D30" i="28"/>
  <c r="E6" i="28"/>
  <c r="E2" i="28"/>
  <c r="E18" i="28"/>
  <c r="E27" i="28"/>
  <c r="D25" i="28"/>
  <c r="D9" i="28" s="1"/>
  <c r="E9" i="28"/>
  <c r="J12" i="27"/>
  <c r="D12" i="27"/>
  <c r="E23" i="27"/>
  <c r="F23" i="27"/>
  <c r="G23" i="27"/>
  <c r="H23" i="27"/>
  <c r="I23" i="27"/>
  <c r="J23" i="27"/>
  <c r="K23" i="27"/>
  <c r="E24" i="27"/>
  <c r="F24" i="27"/>
  <c r="G24" i="27"/>
  <c r="H24" i="27"/>
  <c r="I24" i="27"/>
  <c r="J24" i="27"/>
  <c r="K24" i="27"/>
  <c r="E25" i="27"/>
  <c r="F25" i="27"/>
  <c r="G25" i="27"/>
  <c r="H25" i="27"/>
  <c r="I25" i="27"/>
  <c r="J25" i="27"/>
  <c r="K25" i="27"/>
  <c r="E26" i="27"/>
  <c r="F26" i="27"/>
  <c r="G26" i="27"/>
  <c r="H26" i="27"/>
  <c r="I26" i="27"/>
  <c r="J26" i="27"/>
  <c r="K26" i="27"/>
  <c r="F22" i="27"/>
  <c r="G22" i="27"/>
  <c r="H22" i="27"/>
  <c r="J22" i="27"/>
  <c r="K22" i="27"/>
  <c r="E22" i="27"/>
  <c r="I20" i="27"/>
  <c r="E17" i="27"/>
  <c r="F17" i="27"/>
  <c r="G17" i="27"/>
  <c r="H17" i="27"/>
  <c r="I17" i="27"/>
  <c r="J17" i="27"/>
  <c r="K17" i="27"/>
  <c r="E18" i="27"/>
  <c r="F18" i="27"/>
  <c r="G18" i="27"/>
  <c r="H18" i="27"/>
  <c r="I18" i="27"/>
  <c r="J18" i="27"/>
  <c r="K18" i="27"/>
  <c r="E19" i="27"/>
  <c r="F19" i="27"/>
  <c r="G19" i="27"/>
  <c r="H19" i="27"/>
  <c r="I19" i="27"/>
  <c r="J19" i="27"/>
  <c r="K19" i="27"/>
  <c r="F16" i="27"/>
  <c r="G16" i="27"/>
  <c r="H16" i="27"/>
  <c r="J16" i="27"/>
  <c r="K16" i="27"/>
  <c r="E16" i="27"/>
  <c r="F20" i="27"/>
  <c r="G20" i="27"/>
  <c r="H20" i="27"/>
  <c r="J20" i="27"/>
  <c r="K20" i="27"/>
  <c r="E20" i="27"/>
  <c r="E8" i="27" s="1"/>
  <c r="D74" i="27"/>
  <c r="D73" i="27"/>
  <c r="D72" i="27"/>
  <c r="K71" i="27"/>
  <c r="J71" i="27"/>
  <c r="I71" i="27"/>
  <c r="H71" i="27"/>
  <c r="G71" i="27"/>
  <c r="F71" i="27"/>
  <c r="E71" i="27"/>
  <c r="D71" i="27" s="1"/>
  <c r="D69" i="27"/>
  <c r="D68" i="27"/>
  <c r="I67" i="27"/>
  <c r="D67" i="27"/>
  <c r="D66" i="27"/>
  <c r="D65" i="27"/>
  <c r="K64" i="27"/>
  <c r="J64" i="27"/>
  <c r="I64" i="27"/>
  <c r="H64" i="27"/>
  <c r="G64" i="27"/>
  <c r="F64" i="27"/>
  <c r="E64" i="27"/>
  <c r="D64" i="27" s="1"/>
  <c r="K63" i="27"/>
  <c r="K70" i="27" s="1"/>
  <c r="J63" i="27"/>
  <c r="J70" i="27" s="1"/>
  <c r="I63" i="27"/>
  <c r="I70" i="27" s="1"/>
  <c r="H63" i="27"/>
  <c r="H70" i="27" s="1"/>
  <c r="G63" i="27"/>
  <c r="G70" i="27" s="1"/>
  <c r="F63" i="27"/>
  <c r="F70" i="27" s="1"/>
  <c r="E63" i="27"/>
  <c r="D63" i="27" s="1"/>
  <c r="D18" i="28" l="1"/>
  <c r="E5" i="28"/>
  <c r="E1" i="28"/>
  <c r="D58" i="28"/>
  <c r="E34" i="28"/>
  <c r="D7" i="28"/>
  <c r="D3" i="28"/>
  <c r="D27" i="28"/>
  <c r="E15" i="28"/>
  <c r="D15" i="28" s="1"/>
  <c r="D6" i="28"/>
  <c r="D2" i="28"/>
  <c r="E82" i="28"/>
  <c r="D82" i="28" s="1"/>
  <c r="D94" i="28"/>
  <c r="L15" i="28"/>
  <c r="L16" i="28" s="1"/>
  <c r="L17" i="28" s="1"/>
  <c r="L23" i="28"/>
  <c r="E70" i="27"/>
  <c r="D70" i="27" s="1"/>
  <c r="E22" i="28" l="1"/>
  <c r="D22" i="28" s="1"/>
  <c r="L22" i="28" s="1"/>
  <c r="M22" i="28" s="1"/>
  <c r="D34" i="28"/>
  <c r="D1" i="28"/>
  <c r="D5" i="28"/>
  <c r="D62" i="27"/>
  <c r="D61" i="27"/>
  <c r="D60" i="27"/>
  <c r="K59" i="27"/>
  <c r="J59" i="27"/>
  <c r="I59" i="27"/>
  <c r="H59" i="27"/>
  <c r="G59" i="27"/>
  <c r="F59" i="27"/>
  <c r="E59" i="27"/>
  <c r="D59" i="27"/>
  <c r="D57" i="27"/>
  <c r="D56" i="27"/>
  <c r="D55" i="27"/>
  <c r="H54" i="27"/>
  <c r="D54" i="27" s="1"/>
  <c r="D53" i="27"/>
  <c r="K52" i="27"/>
  <c r="J52" i="27"/>
  <c r="I52" i="27"/>
  <c r="I16" i="27" s="1"/>
  <c r="D16" i="27" s="1"/>
  <c r="H52" i="27"/>
  <c r="G52" i="27"/>
  <c r="F52" i="27"/>
  <c r="E52" i="27"/>
  <c r="D52" i="27" s="1"/>
  <c r="K51" i="27"/>
  <c r="K58" i="27" s="1"/>
  <c r="J51" i="27"/>
  <c r="J58" i="27" s="1"/>
  <c r="I51" i="27"/>
  <c r="I58" i="27" s="1"/>
  <c r="I22" i="27" s="1"/>
  <c r="H51" i="27"/>
  <c r="H58" i="27" s="1"/>
  <c r="G51" i="27"/>
  <c r="G58" i="27" s="1"/>
  <c r="F51" i="27"/>
  <c r="F58" i="27" s="1"/>
  <c r="E51" i="27"/>
  <c r="D51" i="27" s="1"/>
  <c r="D50" i="27"/>
  <c r="D49" i="27"/>
  <c r="D48" i="27"/>
  <c r="K47" i="27"/>
  <c r="J47" i="27"/>
  <c r="I47" i="27"/>
  <c r="H47" i="27"/>
  <c r="G47" i="27"/>
  <c r="F47" i="27"/>
  <c r="E47" i="27"/>
  <c r="D47" i="27"/>
  <c r="D45" i="27"/>
  <c r="D44" i="27"/>
  <c r="G43" i="27"/>
  <c r="D43" i="27"/>
  <c r="G42" i="27"/>
  <c r="D42" i="27"/>
  <c r="D41" i="27"/>
  <c r="K40" i="27"/>
  <c r="J40" i="27"/>
  <c r="I40" i="27"/>
  <c r="H40" i="27"/>
  <c r="G40" i="27"/>
  <c r="F40" i="27"/>
  <c r="E40" i="27"/>
  <c r="D40" i="27" s="1"/>
  <c r="K39" i="27"/>
  <c r="K46" i="27" s="1"/>
  <c r="J39" i="27"/>
  <c r="J46" i="27" s="1"/>
  <c r="I39" i="27"/>
  <c r="I46" i="27" s="1"/>
  <c r="H39" i="27"/>
  <c r="H46" i="27" s="1"/>
  <c r="G39" i="27"/>
  <c r="G46" i="27" s="1"/>
  <c r="F39" i="27"/>
  <c r="F46" i="27" s="1"/>
  <c r="E39" i="27"/>
  <c r="E46" i="27" s="1"/>
  <c r="K38" i="27"/>
  <c r="D38" i="27" s="1"/>
  <c r="K37" i="27"/>
  <c r="K35" i="27" s="1"/>
  <c r="J37" i="27"/>
  <c r="D37" i="27"/>
  <c r="D36" i="27"/>
  <c r="J35" i="27"/>
  <c r="J27" i="27" s="1"/>
  <c r="J34" i="27" s="1"/>
  <c r="J10" i="27" s="1"/>
  <c r="G35" i="27"/>
  <c r="F35" i="27"/>
  <c r="E35" i="27"/>
  <c r="D33" i="27"/>
  <c r="H32" i="27"/>
  <c r="G32" i="27"/>
  <c r="F32" i="27"/>
  <c r="D32" i="27"/>
  <c r="H31" i="27"/>
  <c r="G31" i="27"/>
  <c r="F31" i="27"/>
  <c r="D31" i="27"/>
  <c r="H30" i="27"/>
  <c r="G30" i="27"/>
  <c r="F30" i="27"/>
  <c r="D30" i="27"/>
  <c r="D29" i="27"/>
  <c r="K28" i="27"/>
  <c r="J28" i="27"/>
  <c r="I28" i="27"/>
  <c r="H28" i="27"/>
  <c r="G28" i="27"/>
  <c r="F28" i="27"/>
  <c r="E28" i="27"/>
  <c r="D28" i="27" s="1"/>
  <c r="H27" i="27"/>
  <c r="H34" i="27" s="1"/>
  <c r="H10" i="27" s="1"/>
  <c r="G27" i="27"/>
  <c r="G34" i="27" s="1"/>
  <c r="G10" i="27" s="1"/>
  <c r="F27" i="27"/>
  <c r="F34" i="27" s="1"/>
  <c r="F10" i="27" s="1"/>
  <c r="E27" i="27"/>
  <c r="D26" i="27"/>
  <c r="D25" i="27"/>
  <c r="D24" i="27"/>
  <c r="D21" i="27"/>
  <c r="J8" i="27"/>
  <c r="D20" i="27"/>
  <c r="H8" i="27"/>
  <c r="F8" i="27"/>
  <c r="J7" i="27"/>
  <c r="D19" i="27"/>
  <c r="H7" i="27"/>
  <c r="F7" i="27"/>
  <c r="J6" i="27"/>
  <c r="H6" i="27"/>
  <c r="F6" i="27"/>
  <c r="D18" i="27"/>
  <c r="D17" i="27"/>
  <c r="J4" i="27"/>
  <c r="H4" i="27"/>
  <c r="F4" i="27"/>
  <c r="J15" i="27"/>
  <c r="H15" i="27"/>
  <c r="G15" i="27"/>
  <c r="F15" i="27"/>
  <c r="E15" i="27"/>
  <c r="K14" i="27"/>
  <c r="J14" i="27"/>
  <c r="I14" i="27"/>
  <c r="H14" i="27"/>
  <c r="G14" i="27"/>
  <c r="F14" i="27"/>
  <c r="E14" i="27"/>
  <c r="D14" i="27"/>
  <c r="K13" i="27"/>
  <c r="J13" i="27"/>
  <c r="I13" i="27"/>
  <c r="H13" i="27"/>
  <c r="G13" i="27"/>
  <c r="F13" i="27"/>
  <c r="E13" i="27"/>
  <c r="K12" i="27"/>
  <c r="I12" i="27"/>
  <c r="H12" i="27"/>
  <c r="G12" i="27"/>
  <c r="F12" i="27"/>
  <c r="E12" i="27"/>
  <c r="J11" i="27"/>
  <c r="H11" i="27"/>
  <c r="G11" i="27"/>
  <c r="F11" i="27"/>
  <c r="E11" i="27"/>
  <c r="K9" i="27"/>
  <c r="J9" i="27"/>
  <c r="I9" i="27"/>
  <c r="H9" i="27"/>
  <c r="G9" i="27"/>
  <c r="F9" i="27"/>
  <c r="E9" i="27"/>
  <c r="D9" i="27" s="1"/>
  <c r="K8" i="27"/>
  <c r="I8" i="27"/>
  <c r="D8" i="27" s="1"/>
  <c r="G8" i="27"/>
  <c r="K7" i="27"/>
  <c r="G7" i="27"/>
  <c r="E7" i="27"/>
  <c r="K6" i="27"/>
  <c r="I6" i="27"/>
  <c r="G6" i="27"/>
  <c r="E6" i="27"/>
  <c r="D6" i="27" s="1"/>
  <c r="L3" i="27" s="1"/>
  <c r="K5" i="27"/>
  <c r="J5" i="27"/>
  <c r="I5" i="27"/>
  <c r="H5" i="27"/>
  <c r="G5" i="27"/>
  <c r="F5" i="27"/>
  <c r="E5" i="27"/>
  <c r="D5" i="27"/>
  <c r="K4" i="27"/>
  <c r="G4" i="27"/>
  <c r="E4" i="27"/>
  <c r="J3" i="27"/>
  <c r="H3" i="27"/>
  <c r="G3" i="27"/>
  <c r="F3" i="27"/>
  <c r="E3" i="27"/>
  <c r="D13" i="27" l="1"/>
  <c r="I4" i="27"/>
  <c r="D4" i="27" s="1"/>
  <c r="I7" i="27"/>
  <c r="D7" i="27" s="1"/>
  <c r="L11" i="27"/>
  <c r="K27" i="27"/>
  <c r="K34" i="27" s="1"/>
  <c r="K10" i="27" s="1"/>
  <c r="D46" i="27"/>
  <c r="E34" i="27"/>
  <c r="E58" i="27"/>
  <c r="D58" i="27" s="1"/>
  <c r="I35" i="27"/>
  <c r="D35" i="27" s="1"/>
  <c r="D39" i="27"/>
  <c r="J161" i="26"/>
  <c r="K161" i="26"/>
  <c r="I161" i="26"/>
  <c r="I43" i="26"/>
  <c r="I27" i="27" l="1"/>
  <c r="K15" i="27"/>
  <c r="K3" i="27" s="1"/>
  <c r="K11" i="27"/>
  <c r="D162" i="26"/>
  <c r="D161" i="26"/>
  <c r="D160" i="26"/>
  <c r="K159" i="26"/>
  <c r="K150" i="26" s="1"/>
  <c r="K158" i="26" s="1"/>
  <c r="J159" i="26"/>
  <c r="I159" i="26"/>
  <c r="I150" i="26" s="1"/>
  <c r="I158" i="26" s="1"/>
  <c r="H159" i="26"/>
  <c r="G159" i="26"/>
  <c r="F159" i="26"/>
  <c r="E159" i="26"/>
  <c r="D159" i="26" s="1"/>
  <c r="D157" i="26"/>
  <c r="D156" i="26"/>
  <c r="F155" i="26"/>
  <c r="D155" i="26"/>
  <c r="D154" i="26"/>
  <c r="D153" i="26"/>
  <c r="D152" i="26"/>
  <c r="K151" i="26"/>
  <c r="J151" i="26"/>
  <c r="I151" i="26"/>
  <c r="H151" i="26"/>
  <c r="G151" i="26"/>
  <c r="F151" i="26"/>
  <c r="E151" i="26"/>
  <c r="D151" i="26" s="1"/>
  <c r="J150" i="26"/>
  <c r="J158" i="26" s="1"/>
  <c r="H150" i="26"/>
  <c r="H158" i="26" s="1"/>
  <c r="G150" i="26"/>
  <c r="F150" i="26"/>
  <c r="F158" i="26" s="1"/>
  <c r="E150" i="26"/>
  <c r="E158" i="26" s="1"/>
  <c r="D149" i="26"/>
  <c r="D148" i="26"/>
  <c r="D147" i="26"/>
  <c r="K146" i="26"/>
  <c r="J146" i="26"/>
  <c r="I146" i="26"/>
  <c r="H146" i="26"/>
  <c r="G146" i="26"/>
  <c r="F146" i="26"/>
  <c r="E146" i="26"/>
  <c r="D146" i="26"/>
  <c r="D144" i="26"/>
  <c r="D143" i="26"/>
  <c r="D142" i="26"/>
  <c r="D141" i="26"/>
  <c r="F140" i="26"/>
  <c r="D140" i="26"/>
  <c r="D139" i="26"/>
  <c r="K138" i="26"/>
  <c r="J138" i="26"/>
  <c r="I138" i="26"/>
  <c r="H138" i="26"/>
  <c r="G138" i="26"/>
  <c r="F138" i="26"/>
  <c r="E138" i="26"/>
  <c r="D138" i="26" s="1"/>
  <c r="K137" i="26"/>
  <c r="K145" i="26" s="1"/>
  <c r="J137" i="26"/>
  <c r="J145" i="26" s="1"/>
  <c r="I137" i="26"/>
  <c r="I145" i="26" s="1"/>
  <c r="H137" i="26"/>
  <c r="G137" i="26"/>
  <c r="F137" i="26"/>
  <c r="F145" i="26" s="1"/>
  <c r="E137" i="26"/>
  <c r="E145" i="26" s="1"/>
  <c r="D145" i="26" s="1"/>
  <c r="D136" i="26"/>
  <c r="D135" i="26"/>
  <c r="D134" i="26"/>
  <c r="K133" i="26"/>
  <c r="J133" i="26"/>
  <c r="I133" i="26"/>
  <c r="H133" i="26"/>
  <c r="G133" i="26"/>
  <c r="F133" i="26"/>
  <c r="E133" i="26"/>
  <c r="D133" i="26"/>
  <c r="D131" i="26"/>
  <c r="D130" i="26"/>
  <c r="D129" i="26"/>
  <c r="D128" i="26"/>
  <c r="D127" i="26"/>
  <c r="D126" i="26"/>
  <c r="K125" i="26"/>
  <c r="J125" i="26"/>
  <c r="I125" i="26"/>
  <c r="H125" i="26"/>
  <c r="G125" i="26"/>
  <c r="F125" i="26"/>
  <c r="E125" i="26"/>
  <c r="D125" i="26" s="1"/>
  <c r="K124" i="26"/>
  <c r="K132" i="26" s="1"/>
  <c r="J124" i="26"/>
  <c r="J132" i="26" s="1"/>
  <c r="J119" i="26" s="1"/>
  <c r="I124" i="26"/>
  <c r="I132" i="26" s="1"/>
  <c r="H124" i="26"/>
  <c r="H132" i="26" s="1"/>
  <c r="H119" i="26" s="1"/>
  <c r="G124" i="26"/>
  <c r="G132" i="26" s="1"/>
  <c r="G119" i="26" s="1"/>
  <c r="F124" i="26"/>
  <c r="F132" i="26" s="1"/>
  <c r="F119" i="26" s="1"/>
  <c r="E124" i="26"/>
  <c r="E132" i="26" s="1"/>
  <c r="K123" i="26"/>
  <c r="J123" i="26"/>
  <c r="I123" i="26"/>
  <c r="H123" i="26"/>
  <c r="G123" i="26"/>
  <c r="F123" i="26"/>
  <c r="E123" i="26"/>
  <c r="K122" i="26"/>
  <c r="J122" i="26"/>
  <c r="I122" i="26"/>
  <c r="H122" i="26"/>
  <c r="G122" i="26"/>
  <c r="F122" i="26"/>
  <c r="E122" i="26"/>
  <c r="K121" i="26"/>
  <c r="J121" i="26"/>
  <c r="I121" i="26"/>
  <c r="H121" i="26"/>
  <c r="G121" i="26"/>
  <c r="F121" i="26"/>
  <c r="E121" i="26"/>
  <c r="D121" i="26" s="1"/>
  <c r="K120" i="26"/>
  <c r="J120" i="26"/>
  <c r="I120" i="26"/>
  <c r="H120" i="26"/>
  <c r="G120" i="26"/>
  <c r="F120" i="26"/>
  <c r="E120" i="26"/>
  <c r="K118" i="26"/>
  <c r="J118" i="26"/>
  <c r="I118" i="26"/>
  <c r="H118" i="26"/>
  <c r="G118" i="26"/>
  <c r="F118" i="26"/>
  <c r="E118" i="26"/>
  <c r="D118" i="26" s="1"/>
  <c r="K117" i="26"/>
  <c r="J117" i="26"/>
  <c r="I117" i="26"/>
  <c r="H117" i="26"/>
  <c r="G117" i="26"/>
  <c r="F117" i="26"/>
  <c r="E117" i="26"/>
  <c r="D117" i="26"/>
  <c r="K116" i="26"/>
  <c r="J116" i="26"/>
  <c r="I116" i="26"/>
  <c r="H116" i="26"/>
  <c r="G116" i="26"/>
  <c r="F116" i="26"/>
  <c r="E116" i="26"/>
  <c r="D116" i="26"/>
  <c r="K115" i="26"/>
  <c r="J115" i="26"/>
  <c r="I115" i="26"/>
  <c r="H115" i="26"/>
  <c r="G115" i="26"/>
  <c r="F115" i="26"/>
  <c r="E115" i="26"/>
  <c r="D115" i="26"/>
  <c r="K114" i="26"/>
  <c r="J114" i="26"/>
  <c r="I114" i="26"/>
  <c r="H114" i="26"/>
  <c r="G114" i="26"/>
  <c r="F114" i="26"/>
  <c r="E114" i="26"/>
  <c r="D114" i="26"/>
  <c r="K113" i="26"/>
  <c r="J113" i="26"/>
  <c r="I113" i="26"/>
  <c r="H113" i="26"/>
  <c r="G113" i="26"/>
  <c r="F113" i="26"/>
  <c r="E113" i="26"/>
  <c r="D113" i="26"/>
  <c r="K112" i="26"/>
  <c r="J112" i="26"/>
  <c r="I112" i="26"/>
  <c r="H112" i="26"/>
  <c r="G112" i="26"/>
  <c r="F112" i="26"/>
  <c r="E112" i="26"/>
  <c r="D112" i="26"/>
  <c r="K111" i="26"/>
  <c r="J111" i="26"/>
  <c r="I111" i="26"/>
  <c r="H111" i="26"/>
  <c r="G111" i="26"/>
  <c r="F111" i="26"/>
  <c r="E111" i="26"/>
  <c r="D110" i="26"/>
  <c r="D109" i="26"/>
  <c r="D108" i="26"/>
  <c r="K107" i="26"/>
  <c r="J107" i="26"/>
  <c r="I107" i="26"/>
  <c r="H107" i="26"/>
  <c r="G107" i="26"/>
  <c r="F107" i="26"/>
  <c r="E107" i="26"/>
  <c r="D107" i="26" s="1"/>
  <c r="D105" i="26"/>
  <c r="D104" i="26"/>
  <c r="D103" i="26"/>
  <c r="E102" i="26"/>
  <c r="D102" i="26"/>
  <c r="D101" i="26"/>
  <c r="K100" i="26"/>
  <c r="J100" i="26"/>
  <c r="I100" i="26"/>
  <c r="H100" i="26"/>
  <c r="G100" i="26"/>
  <c r="F100" i="26"/>
  <c r="E100" i="26"/>
  <c r="D100" i="26" s="1"/>
  <c r="K99" i="26"/>
  <c r="K106" i="26" s="1"/>
  <c r="J99" i="26"/>
  <c r="J106" i="26" s="1"/>
  <c r="I99" i="26"/>
  <c r="I106" i="26" s="1"/>
  <c r="H99" i="26"/>
  <c r="H106" i="26" s="1"/>
  <c r="G99" i="26"/>
  <c r="G106" i="26" s="1"/>
  <c r="F99" i="26"/>
  <c r="F106" i="26" s="1"/>
  <c r="E99" i="26"/>
  <c r="D99" i="26" s="1"/>
  <c r="D98" i="26"/>
  <c r="D97" i="26"/>
  <c r="D96" i="26"/>
  <c r="K95" i="26"/>
  <c r="J95" i="26"/>
  <c r="I95" i="26"/>
  <c r="H95" i="26"/>
  <c r="G95" i="26"/>
  <c r="F95" i="26"/>
  <c r="E95" i="26"/>
  <c r="D95" i="26"/>
  <c r="D93" i="26"/>
  <c r="D92" i="26"/>
  <c r="D91" i="26"/>
  <c r="E90" i="26"/>
  <c r="D90" i="26" s="1"/>
  <c r="D89" i="26"/>
  <c r="K88" i="26"/>
  <c r="J88" i="26"/>
  <c r="I88" i="26"/>
  <c r="D88" i="26" s="1"/>
  <c r="H88" i="26"/>
  <c r="G88" i="26"/>
  <c r="F88" i="26"/>
  <c r="E88" i="26"/>
  <c r="K87" i="26"/>
  <c r="K94" i="26" s="1"/>
  <c r="K82" i="26" s="1"/>
  <c r="J87" i="26"/>
  <c r="J94" i="26" s="1"/>
  <c r="J82" i="26" s="1"/>
  <c r="I87" i="26"/>
  <c r="I94" i="26" s="1"/>
  <c r="I82" i="26" s="1"/>
  <c r="I22" i="26" s="1"/>
  <c r="H87" i="26"/>
  <c r="H94" i="26" s="1"/>
  <c r="H82" i="26" s="1"/>
  <c r="G87" i="26"/>
  <c r="G94" i="26" s="1"/>
  <c r="G82" i="26" s="1"/>
  <c r="F87" i="26"/>
  <c r="F94" i="26" s="1"/>
  <c r="F82" i="26" s="1"/>
  <c r="E87" i="26"/>
  <c r="E94" i="26" s="1"/>
  <c r="K86" i="26"/>
  <c r="J86" i="26"/>
  <c r="I86" i="26"/>
  <c r="H86" i="26"/>
  <c r="G86" i="26"/>
  <c r="F86" i="26"/>
  <c r="E86" i="26"/>
  <c r="D86" i="26"/>
  <c r="K85" i="26"/>
  <c r="J85" i="26"/>
  <c r="I85" i="26"/>
  <c r="H85" i="26"/>
  <c r="G85" i="26"/>
  <c r="F85" i="26"/>
  <c r="E85" i="26"/>
  <c r="D85" i="26"/>
  <c r="K84" i="26"/>
  <c r="J84" i="26"/>
  <c r="I84" i="26"/>
  <c r="H84" i="26"/>
  <c r="G84" i="26"/>
  <c r="F84" i="26"/>
  <c r="E84" i="26"/>
  <c r="D84" i="26"/>
  <c r="K83" i="26"/>
  <c r="J83" i="26"/>
  <c r="I83" i="26"/>
  <c r="H83" i="26"/>
  <c r="G83" i="26"/>
  <c r="F83" i="26"/>
  <c r="E83" i="26"/>
  <c r="D83" i="26"/>
  <c r="K81" i="26"/>
  <c r="J81" i="26"/>
  <c r="I81" i="26"/>
  <c r="H81" i="26"/>
  <c r="G81" i="26"/>
  <c r="F81" i="26"/>
  <c r="E81" i="26"/>
  <c r="D81" i="26"/>
  <c r="K80" i="26"/>
  <c r="J80" i="26"/>
  <c r="I80" i="26"/>
  <c r="H80" i="26"/>
  <c r="G80" i="26"/>
  <c r="F80" i="26"/>
  <c r="E80" i="26"/>
  <c r="D80" i="26"/>
  <c r="K79" i="26"/>
  <c r="J79" i="26"/>
  <c r="I79" i="26"/>
  <c r="H79" i="26"/>
  <c r="G79" i="26"/>
  <c r="F79" i="26"/>
  <c r="E79" i="26"/>
  <c r="D79" i="26"/>
  <c r="K78" i="26"/>
  <c r="J78" i="26"/>
  <c r="I78" i="26"/>
  <c r="D78" i="26" s="1"/>
  <c r="H78" i="26"/>
  <c r="G78" i="26"/>
  <c r="F78" i="26"/>
  <c r="E78" i="26"/>
  <c r="K77" i="26"/>
  <c r="J77" i="26"/>
  <c r="I77" i="26"/>
  <c r="H77" i="26"/>
  <c r="G77" i="26"/>
  <c r="F77" i="26"/>
  <c r="E77" i="26"/>
  <c r="D77" i="26"/>
  <c r="K76" i="26"/>
  <c r="J76" i="26"/>
  <c r="I76" i="26"/>
  <c r="D76" i="26" s="1"/>
  <c r="H76" i="26"/>
  <c r="G76" i="26"/>
  <c r="F76" i="26"/>
  <c r="E76" i="26"/>
  <c r="K75" i="26"/>
  <c r="J75" i="26"/>
  <c r="I75" i="26"/>
  <c r="D75" i="26" s="1"/>
  <c r="H75" i="26"/>
  <c r="G75" i="26"/>
  <c r="F75" i="26"/>
  <c r="E75" i="26"/>
  <c r="D74" i="26"/>
  <c r="D73" i="26"/>
  <c r="D72" i="26"/>
  <c r="K71" i="26"/>
  <c r="J71" i="26"/>
  <c r="I71" i="26"/>
  <c r="H71" i="26"/>
  <c r="G71" i="26"/>
  <c r="F71" i="26"/>
  <c r="E71" i="26"/>
  <c r="D71" i="26" s="1"/>
  <c r="D69" i="26"/>
  <c r="D68" i="26"/>
  <c r="D67" i="26"/>
  <c r="D66" i="26"/>
  <c r="D65" i="26"/>
  <c r="K64" i="26"/>
  <c r="J64" i="26"/>
  <c r="I64" i="26"/>
  <c r="H64" i="26"/>
  <c r="G64" i="26"/>
  <c r="F64" i="26"/>
  <c r="E64" i="26"/>
  <c r="D64" i="26"/>
  <c r="K63" i="26"/>
  <c r="K70" i="26" s="1"/>
  <c r="J63" i="26"/>
  <c r="J70" i="26" s="1"/>
  <c r="I63" i="26"/>
  <c r="I70" i="26" s="1"/>
  <c r="H63" i="26"/>
  <c r="H70" i="26" s="1"/>
  <c r="G63" i="26"/>
  <c r="G70" i="26" s="1"/>
  <c r="F63" i="26"/>
  <c r="F70" i="26" s="1"/>
  <c r="E63" i="26"/>
  <c r="E70" i="26" s="1"/>
  <c r="D70" i="26" s="1"/>
  <c r="D63" i="26"/>
  <c r="D62" i="26"/>
  <c r="D61" i="26"/>
  <c r="D60" i="26"/>
  <c r="K59" i="26"/>
  <c r="J59" i="26"/>
  <c r="I59" i="26"/>
  <c r="H59" i="26"/>
  <c r="G59" i="26"/>
  <c r="F59" i="26"/>
  <c r="E59" i="26"/>
  <c r="D59" i="26" s="1"/>
  <c r="D57" i="26"/>
  <c r="D56" i="26"/>
  <c r="D55" i="26"/>
  <c r="D54" i="26"/>
  <c r="D53" i="26"/>
  <c r="K52" i="26"/>
  <c r="J52" i="26"/>
  <c r="I52" i="26"/>
  <c r="H52" i="26"/>
  <c r="G52" i="26"/>
  <c r="F52" i="26"/>
  <c r="E52" i="26"/>
  <c r="D52" i="26"/>
  <c r="K51" i="26"/>
  <c r="K58" i="26" s="1"/>
  <c r="J51" i="26"/>
  <c r="J58" i="26" s="1"/>
  <c r="I51" i="26"/>
  <c r="I58" i="26" s="1"/>
  <c r="H51" i="26"/>
  <c r="H58" i="26" s="1"/>
  <c r="G51" i="26"/>
  <c r="G58" i="26" s="1"/>
  <c r="F51" i="26"/>
  <c r="F58" i="26" s="1"/>
  <c r="E51" i="26"/>
  <c r="E58" i="26" s="1"/>
  <c r="D58" i="26" s="1"/>
  <c r="D51" i="26"/>
  <c r="D50" i="26"/>
  <c r="D49" i="26"/>
  <c r="D48" i="26"/>
  <c r="K47" i="26"/>
  <c r="J47" i="26"/>
  <c r="I47" i="26"/>
  <c r="H47" i="26"/>
  <c r="G47" i="26"/>
  <c r="F47" i="26"/>
  <c r="E47" i="26"/>
  <c r="D47" i="26" s="1"/>
  <c r="D45" i="26"/>
  <c r="D44" i="26"/>
  <c r="L43" i="26"/>
  <c r="E43" i="26"/>
  <c r="D43" i="26" s="1"/>
  <c r="L42" i="26"/>
  <c r="L44" i="26" s="1"/>
  <c r="E42" i="26"/>
  <c r="D42" i="26"/>
  <c r="D41" i="26"/>
  <c r="K40" i="26"/>
  <c r="J40" i="26"/>
  <c r="I40" i="26"/>
  <c r="I28" i="26" s="1"/>
  <c r="H40" i="26"/>
  <c r="G40" i="26"/>
  <c r="F40" i="26"/>
  <c r="E40" i="26"/>
  <c r="D40" i="26" s="1"/>
  <c r="K39" i="26"/>
  <c r="K46" i="26" s="1"/>
  <c r="K34" i="26" s="1"/>
  <c r="J39" i="26"/>
  <c r="J46" i="26" s="1"/>
  <c r="J34" i="26" s="1"/>
  <c r="J22" i="26" s="1"/>
  <c r="I39" i="26"/>
  <c r="I46" i="26" s="1"/>
  <c r="I34" i="26" s="1"/>
  <c r="H39" i="26"/>
  <c r="H46" i="26" s="1"/>
  <c r="H34" i="26" s="1"/>
  <c r="H22" i="26" s="1"/>
  <c r="G39" i="26"/>
  <c r="G46" i="26" s="1"/>
  <c r="G34" i="26" s="1"/>
  <c r="G22" i="26" s="1"/>
  <c r="F39" i="26"/>
  <c r="F46" i="26" s="1"/>
  <c r="F34" i="26" s="1"/>
  <c r="F22" i="26" s="1"/>
  <c r="E39" i="26"/>
  <c r="D39" i="26" s="1"/>
  <c r="K38" i="26"/>
  <c r="J38" i="26"/>
  <c r="I38" i="26"/>
  <c r="H38" i="26"/>
  <c r="G38" i="26"/>
  <c r="F38" i="26"/>
  <c r="E38" i="26"/>
  <c r="D38" i="26" s="1"/>
  <c r="K37" i="26"/>
  <c r="J37" i="26"/>
  <c r="I37" i="26"/>
  <c r="H37" i="26"/>
  <c r="G37" i="26"/>
  <c r="F37" i="26"/>
  <c r="E37" i="26"/>
  <c r="D37" i="26" s="1"/>
  <c r="K36" i="26"/>
  <c r="J36" i="26"/>
  <c r="I36" i="26"/>
  <c r="H36" i="26"/>
  <c r="G36" i="26"/>
  <c r="F36" i="26"/>
  <c r="E36" i="26"/>
  <c r="D36" i="26" s="1"/>
  <c r="K35" i="26"/>
  <c r="J35" i="26"/>
  <c r="I35" i="26"/>
  <c r="H35" i="26"/>
  <c r="G35" i="26"/>
  <c r="F35" i="26"/>
  <c r="E35" i="26"/>
  <c r="D35" i="26" s="1"/>
  <c r="D33" i="26"/>
  <c r="K32" i="26"/>
  <c r="J32" i="26"/>
  <c r="I32" i="26"/>
  <c r="H32" i="26"/>
  <c r="G32" i="26"/>
  <c r="F32" i="26"/>
  <c r="E32" i="26"/>
  <c r="D32" i="26"/>
  <c r="K31" i="26"/>
  <c r="J31" i="26"/>
  <c r="I31" i="26"/>
  <c r="H31" i="26"/>
  <c r="G31" i="26"/>
  <c r="F31" i="26"/>
  <c r="E31" i="26"/>
  <c r="D31" i="26"/>
  <c r="D6" i="26" s="1"/>
  <c r="K30" i="26"/>
  <c r="J30" i="26"/>
  <c r="I30" i="26"/>
  <c r="H30" i="26"/>
  <c r="G30" i="26"/>
  <c r="F30" i="26"/>
  <c r="E30" i="26"/>
  <c r="D30" i="26"/>
  <c r="K29" i="26"/>
  <c r="J29" i="26"/>
  <c r="I29" i="26"/>
  <c r="H29" i="26"/>
  <c r="G29" i="26"/>
  <c r="F29" i="26"/>
  <c r="E29" i="26"/>
  <c r="D29" i="26"/>
  <c r="K28" i="26"/>
  <c r="J28" i="26"/>
  <c r="H28" i="26"/>
  <c r="G28" i="26"/>
  <c r="F28" i="26"/>
  <c r="E28" i="26"/>
  <c r="K27" i="26"/>
  <c r="J27" i="26"/>
  <c r="I27" i="26"/>
  <c r="H27" i="26"/>
  <c r="G27" i="26"/>
  <c r="F27" i="26"/>
  <c r="E27" i="26"/>
  <c r="D27" i="26"/>
  <c r="K26" i="26"/>
  <c r="J26" i="26"/>
  <c r="I26" i="26"/>
  <c r="H26" i="26"/>
  <c r="G26" i="26"/>
  <c r="F26" i="26"/>
  <c r="E26" i="26"/>
  <c r="K25" i="26"/>
  <c r="J25" i="26"/>
  <c r="I25" i="26"/>
  <c r="D25" i="26" s="1"/>
  <c r="H25" i="26"/>
  <c r="G25" i="26"/>
  <c r="F25" i="26"/>
  <c r="E25" i="26"/>
  <c r="K24" i="26"/>
  <c r="J24" i="26"/>
  <c r="I24" i="26"/>
  <c r="H24" i="26"/>
  <c r="G24" i="26"/>
  <c r="F24" i="26"/>
  <c r="E24" i="26"/>
  <c r="D24" i="26"/>
  <c r="K23" i="26"/>
  <c r="J23" i="26"/>
  <c r="I23" i="26"/>
  <c r="H23" i="26"/>
  <c r="G23" i="26"/>
  <c r="F23" i="26"/>
  <c r="E23" i="26"/>
  <c r="K21" i="26"/>
  <c r="J21" i="26"/>
  <c r="I21" i="26"/>
  <c r="H21" i="26"/>
  <c r="G21" i="26"/>
  <c r="F21" i="26"/>
  <c r="E21" i="26"/>
  <c r="D21" i="26" s="1"/>
  <c r="K20" i="26"/>
  <c r="J20" i="26"/>
  <c r="I20" i="26"/>
  <c r="H20" i="26"/>
  <c r="G20" i="26"/>
  <c r="F20" i="26"/>
  <c r="E20" i="26"/>
  <c r="D20" i="26" s="1"/>
  <c r="K19" i="26"/>
  <c r="J19" i="26"/>
  <c r="I19" i="26"/>
  <c r="H19" i="26"/>
  <c r="G19" i="26"/>
  <c r="F19" i="26"/>
  <c r="E19" i="26"/>
  <c r="D19" i="26" s="1"/>
  <c r="K18" i="26"/>
  <c r="J18" i="26"/>
  <c r="H18" i="26"/>
  <c r="G18" i="26"/>
  <c r="F18" i="26"/>
  <c r="E18" i="26"/>
  <c r="K17" i="26"/>
  <c r="J17" i="26"/>
  <c r="I17" i="26"/>
  <c r="H17" i="26"/>
  <c r="G17" i="26"/>
  <c r="F17" i="26"/>
  <c r="E17" i="26"/>
  <c r="D17" i="26"/>
  <c r="K16" i="26"/>
  <c r="J16" i="26"/>
  <c r="H16" i="26"/>
  <c r="G16" i="26"/>
  <c r="F16" i="26"/>
  <c r="E16" i="26"/>
  <c r="K15" i="26"/>
  <c r="J15" i="26"/>
  <c r="D15" i="26"/>
  <c r="H15" i="26"/>
  <c r="G15" i="26"/>
  <c r="F15" i="26"/>
  <c r="E15" i="26"/>
  <c r="K12" i="26"/>
  <c r="J12" i="26"/>
  <c r="I12" i="26"/>
  <c r="H12" i="26"/>
  <c r="G12" i="26"/>
  <c r="F12" i="26"/>
  <c r="E12" i="26"/>
  <c r="D12" i="26"/>
  <c r="K11" i="26"/>
  <c r="J11" i="26"/>
  <c r="I11" i="26"/>
  <c r="H11" i="26"/>
  <c r="G11" i="26"/>
  <c r="F11" i="26"/>
  <c r="E11" i="26"/>
  <c r="D11" i="26"/>
  <c r="K10" i="26"/>
  <c r="J10" i="26"/>
  <c r="I10" i="26"/>
  <c r="H10" i="26"/>
  <c r="G10" i="26"/>
  <c r="F10" i="26"/>
  <c r="E10" i="26"/>
  <c r="K9" i="26"/>
  <c r="J9" i="26"/>
  <c r="I9" i="26"/>
  <c r="H9" i="26"/>
  <c r="G9" i="26"/>
  <c r="F9" i="26"/>
  <c r="E9" i="26"/>
  <c r="K8" i="26"/>
  <c r="J8" i="26"/>
  <c r="I8" i="26"/>
  <c r="H8" i="26"/>
  <c r="G8" i="26"/>
  <c r="F8" i="26"/>
  <c r="E8" i="26"/>
  <c r="D8" i="26"/>
  <c r="K7" i="26"/>
  <c r="J7" i="26"/>
  <c r="I7" i="26"/>
  <c r="H7" i="26"/>
  <c r="G7" i="26"/>
  <c r="F7" i="26"/>
  <c r="E7" i="26"/>
  <c r="K6" i="26"/>
  <c r="J6" i="26"/>
  <c r="I6" i="26"/>
  <c r="H6" i="26"/>
  <c r="G6" i="26"/>
  <c r="F6" i="26"/>
  <c r="E6" i="26"/>
  <c r="K5" i="26"/>
  <c r="J5" i="26"/>
  <c r="H5" i="26"/>
  <c r="G5" i="26"/>
  <c r="F5" i="26"/>
  <c r="E5" i="26"/>
  <c r="K4" i="26"/>
  <c r="J4" i="26"/>
  <c r="I4" i="26"/>
  <c r="H4" i="26"/>
  <c r="G4" i="26"/>
  <c r="F4" i="26"/>
  <c r="E4" i="26"/>
  <c r="K3" i="26"/>
  <c r="J3" i="26"/>
  <c r="I3" i="26"/>
  <c r="H3" i="26"/>
  <c r="G3" i="26"/>
  <c r="F3" i="26"/>
  <c r="E3" i="26"/>
  <c r="K2" i="26"/>
  <c r="J2" i="26"/>
  <c r="I2" i="26"/>
  <c r="H2" i="26"/>
  <c r="G2" i="26"/>
  <c r="F2" i="26"/>
  <c r="E2" i="26"/>
  <c r="K1" i="26"/>
  <c r="J1" i="26"/>
  <c r="H1" i="26"/>
  <c r="G1" i="26"/>
  <c r="F1" i="26"/>
  <c r="E1" i="26"/>
  <c r="D3" i="26" l="1"/>
  <c r="D7" i="26"/>
  <c r="D18" i="26"/>
  <c r="I18" i="26"/>
  <c r="I5" i="26" s="1"/>
  <c r="D87" i="26"/>
  <c r="E10" i="27"/>
  <c r="I15" i="27"/>
  <c r="I11" i="27"/>
  <c r="D11" i="27" s="1"/>
  <c r="D23" i="27"/>
  <c r="I34" i="27"/>
  <c r="D27" i="27"/>
  <c r="I1" i="26"/>
  <c r="D26" i="26"/>
  <c r="D9" i="26" s="1"/>
  <c r="D123" i="26"/>
  <c r="D23" i="26"/>
  <c r="L15" i="26" s="1"/>
  <c r="L16" i="26" s="1"/>
  <c r="L17" i="26" s="1"/>
  <c r="D111" i="26"/>
  <c r="D120" i="26"/>
  <c r="D122" i="26"/>
  <c r="D4" i="26" s="1"/>
  <c r="K119" i="26"/>
  <c r="K22" i="26" s="1"/>
  <c r="I119" i="26"/>
  <c r="L23" i="26"/>
  <c r="D28" i="26"/>
  <c r="I16" i="26"/>
  <c r="D16" i="26" s="1"/>
  <c r="D94" i="26"/>
  <c r="E119" i="26"/>
  <c r="D132" i="26"/>
  <c r="D5" i="26"/>
  <c r="D2" i="26"/>
  <c r="D10" i="26"/>
  <c r="D158" i="26"/>
  <c r="E46" i="26"/>
  <c r="E106" i="26"/>
  <c r="D106" i="26" s="1"/>
  <c r="D124" i="26"/>
  <c r="D137" i="26"/>
  <c r="D150" i="26"/>
  <c r="D162" i="25"/>
  <c r="D161" i="25"/>
  <c r="D160" i="25"/>
  <c r="K159" i="25"/>
  <c r="J159" i="25"/>
  <c r="I159" i="25"/>
  <c r="H159" i="25"/>
  <c r="G159" i="25"/>
  <c r="F159" i="25"/>
  <c r="E159" i="25"/>
  <c r="D159" i="25" s="1"/>
  <c r="D157" i="25"/>
  <c r="D156" i="25"/>
  <c r="F155" i="25"/>
  <c r="D155" i="25"/>
  <c r="D154" i="25"/>
  <c r="D153" i="25"/>
  <c r="D152" i="25"/>
  <c r="K151" i="25"/>
  <c r="J151" i="25"/>
  <c r="I151" i="25"/>
  <c r="H151" i="25"/>
  <c r="G151" i="25"/>
  <c r="F151" i="25"/>
  <c r="E151" i="25"/>
  <c r="D151" i="25" s="1"/>
  <c r="K150" i="25"/>
  <c r="K158" i="25" s="1"/>
  <c r="J150" i="25"/>
  <c r="J158" i="25" s="1"/>
  <c r="I150" i="25"/>
  <c r="I158" i="25" s="1"/>
  <c r="H150" i="25"/>
  <c r="H158" i="25" s="1"/>
  <c r="G150" i="25"/>
  <c r="F150" i="25"/>
  <c r="F158" i="25" s="1"/>
  <c r="E150" i="25"/>
  <c r="E158" i="25" s="1"/>
  <c r="D149" i="25"/>
  <c r="D148" i="25"/>
  <c r="D147" i="25"/>
  <c r="K146" i="25"/>
  <c r="J146" i="25"/>
  <c r="I146" i="25"/>
  <c r="H146" i="25"/>
  <c r="G146" i="25"/>
  <c r="F146" i="25"/>
  <c r="E146" i="25"/>
  <c r="D146" i="25"/>
  <c r="D144" i="25"/>
  <c r="D143" i="25"/>
  <c r="D142" i="25"/>
  <c r="D141" i="25"/>
  <c r="F140" i="25"/>
  <c r="D140" i="25"/>
  <c r="D139" i="25"/>
  <c r="K138" i="25"/>
  <c r="J138" i="25"/>
  <c r="I138" i="25"/>
  <c r="H138" i="25"/>
  <c r="G138" i="25"/>
  <c r="F138" i="25"/>
  <c r="E138" i="25"/>
  <c r="D138" i="25" s="1"/>
  <c r="K137" i="25"/>
  <c r="K145" i="25" s="1"/>
  <c r="J137" i="25"/>
  <c r="J145" i="25" s="1"/>
  <c r="I137" i="25"/>
  <c r="I145" i="25" s="1"/>
  <c r="H137" i="25"/>
  <c r="G137" i="25"/>
  <c r="F137" i="25"/>
  <c r="F145" i="25" s="1"/>
  <c r="E137" i="25"/>
  <c r="E145" i="25" s="1"/>
  <c r="D136" i="25"/>
  <c r="D135" i="25"/>
  <c r="D134" i="25"/>
  <c r="K133" i="25"/>
  <c r="J133" i="25"/>
  <c r="I133" i="25"/>
  <c r="H133" i="25"/>
  <c r="G133" i="25"/>
  <c r="F133" i="25"/>
  <c r="E133" i="25"/>
  <c r="D133" i="25"/>
  <c r="D131" i="25"/>
  <c r="D130" i="25"/>
  <c r="D129" i="25"/>
  <c r="D128" i="25"/>
  <c r="D127" i="25"/>
  <c r="D126" i="25"/>
  <c r="K125" i="25"/>
  <c r="J125" i="25"/>
  <c r="I125" i="25"/>
  <c r="H125" i="25"/>
  <c r="G125" i="25"/>
  <c r="F125" i="25"/>
  <c r="E125" i="25"/>
  <c r="D125" i="25"/>
  <c r="K124" i="25"/>
  <c r="K132" i="25" s="1"/>
  <c r="K119" i="25" s="1"/>
  <c r="J124" i="25"/>
  <c r="J132" i="25" s="1"/>
  <c r="J119" i="25" s="1"/>
  <c r="I124" i="25"/>
  <c r="I132" i="25" s="1"/>
  <c r="I119" i="25" s="1"/>
  <c r="H124" i="25"/>
  <c r="H132" i="25" s="1"/>
  <c r="H119" i="25" s="1"/>
  <c r="G124" i="25"/>
  <c r="G132" i="25" s="1"/>
  <c r="G119" i="25" s="1"/>
  <c r="F124" i="25"/>
  <c r="F132" i="25" s="1"/>
  <c r="F119" i="25" s="1"/>
  <c r="E124" i="25"/>
  <c r="E132" i="25" s="1"/>
  <c r="D124" i="25"/>
  <c r="K123" i="25"/>
  <c r="J123" i="25"/>
  <c r="I123" i="25"/>
  <c r="H123" i="25"/>
  <c r="G123" i="25"/>
  <c r="F123" i="25"/>
  <c r="E123" i="25"/>
  <c r="D123" i="25"/>
  <c r="K122" i="25"/>
  <c r="J122" i="25"/>
  <c r="I122" i="25"/>
  <c r="H122" i="25"/>
  <c r="G122" i="25"/>
  <c r="F122" i="25"/>
  <c r="E122" i="25"/>
  <c r="D122" i="25"/>
  <c r="K121" i="25"/>
  <c r="J121" i="25"/>
  <c r="I121" i="25"/>
  <c r="H121" i="25"/>
  <c r="G121" i="25"/>
  <c r="F121" i="25"/>
  <c r="E121" i="25"/>
  <c r="D121" i="25"/>
  <c r="K120" i="25"/>
  <c r="J120" i="25"/>
  <c r="I120" i="25"/>
  <c r="H120" i="25"/>
  <c r="G120" i="25"/>
  <c r="F120" i="25"/>
  <c r="E120" i="25"/>
  <c r="D120" i="25"/>
  <c r="K118" i="25"/>
  <c r="J118" i="25"/>
  <c r="I118" i="25"/>
  <c r="H118" i="25"/>
  <c r="G118" i="25"/>
  <c r="F118" i="25"/>
  <c r="E118" i="25"/>
  <c r="D118" i="25"/>
  <c r="K117" i="25"/>
  <c r="J117" i="25"/>
  <c r="I117" i="25"/>
  <c r="H117" i="25"/>
  <c r="G117" i="25"/>
  <c r="F117" i="25"/>
  <c r="E117" i="25"/>
  <c r="D117" i="25"/>
  <c r="K116" i="25"/>
  <c r="J116" i="25"/>
  <c r="I116" i="25"/>
  <c r="H116" i="25"/>
  <c r="G116" i="25"/>
  <c r="F116" i="25"/>
  <c r="E116" i="25"/>
  <c r="D116" i="25"/>
  <c r="K115" i="25"/>
  <c r="J115" i="25"/>
  <c r="I115" i="25"/>
  <c r="H115" i="25"/>
  <c r="G115" i="25"/>
  <c r="F115" i="25"/>
  <c r="E115" i="25"/>
  <c r="D115" i="25"/>
  <c r="K114" i="25"/>
  <c r="J114" i="25"/>
  <c r="I114" i="25"/>
  <c r="H114" i="25"/>
  <c r="G114" i="25"/>
  <c r="F114" i="25"/>
  <c r="E114" i="25"/>
  <c r="D114" i="25"/>
  <c r="K113" i="25"/>
  <c r="J113" i="25"/>
  <c r="I113" i="25"/>
  <c r="H113" i="25"/>
  <c r="G113" i="25"/>
  <c r="F113" i="25"/>
  <c r="E113" i="25"/>
  <c r="D113" i="25"/>
  <c r="K112" i="25"/>
  <c r="J112" i="25"/>
  <c r="I112" i="25"/>
  <c r="H112" i="25"/>
  <c r="G112" i="25"/>
  <c r="F112" i="25"/>
  <c r="E112" i="25"/>
  <c r="D112" i="25"/>
  <c r="K111" i="25"/>
  <c r="J111" i="25"/>
  <c r="I111" i="25"/>
  <c r="H111" i="25"/>
  <c r="G111" i="25"/>
  <c r="F111" i="25"/>
  <c r="E111" i="25"/>
  <c r="D111" i="25"/>
  <c r="D110" i="25"/>
  <c r="D109" i="25"/>
  <c r="D108" i="25"/>
  <c r="K107" i="25"/>
  <c r="J107" i="25"/>
  <c r="I107" i="25"/>
  <c r="H107" i="25"/>
  <c r="G107" i="25"/>
  <c r="F107" i="25"/>
  <c r="E107" i="25"/>
  <c r="D107" i="25" s="1"/>
  <c r="D105" i="25"/>
  <c r="D104" i="25"/>
  <c r="D103" i="25"/>
  <c r="E102" i="25"/>
  <c r="D102" i="25"/>
  <c r="D101" i="25"/>
  <c r="K100" i="25"/>
  <c r="J100" i="25"/>
  <c r="I100" i="25"/>
  <c r="H100" i="25"/>
  <c r="G100" i="25"/>
  <c r="F100" i="25"/>
  <c r="E100" i="25"/>
  <c r="D100" i="25" s="1"/>
  <c r="K99" i="25"/>
  <c r="K106" i="25" s="1"/>
  <c r="J99" i="25"/>
  <c r="J106" i="25" s="1"/>
  <c r="I99" i="25"/>
  <c r="I106" i="25" s="1"/>
  <c r="H99" i="25"/>
  <c r="H106" i="25" s="1"/>
  <c r="G99" i="25"/>
  <c r="G106" i="25" s="1"/>
  <c r="F99" i="25"/>
  <c r="F106" i="25" s="1"/>
  <c r="E99" i="25"/>
  <c r="D99" i="25" s="1"/>
  <c r="D98" i="25"/>
  <c r="D97" i="25"/>
  <c r="D96" i="25"/>
  <c r="K95" i="25"/>
  <c r="J95" i="25"/>
  <c r="I95" i="25"/>
  <c r="H95" i="25"/>
  <c r="G95" i="25"/>
  <c r="F95" i="25"/>
  <c r="E95" i="25"/>
  <c r="D95" i="25"/>
  <c r="D93" i="25"/>
  <c r="D92" i="25"/>
  <c r="D91" i="25"/>
  <c r="E90" i="25"/>
  <c r="D90" i="25" s="1"/>
  <c r="D89" i="25"/>
  <c r="K88" i="25"/>
  <c r="J88" i="25"/>
  <c r="I88" i="25"/>
  <c r="H88" i="25"/>
  <c r="G88" i="25"/>
  <c r="F88" i="25"/>
  <c r="K87" i="25"/>
  <c r="K94" i="25" s="1"/>
  <c r="J87" i="25"/>
  <c r="J94" i="25" s="1"/>
  <c r="J82" i="25" s="1"/>
  <c r="I87" i="25"/>
  <c r="I94" i="25" s="1"/>
  <c r="H87" i="25"/>
  <c r="H94" i="25" s="1"/>
  <c r="H82" i="25" s="1"/>
  <c r="G87" i="25"/>
  <c r="G94" i="25" s="1"/>
  <c r="F87" i="25"/>
  <c r="F94" i="25" s="1"/>
  <c r="F82" i="25" s="1"/>
  <c r="E87" i="25"/>
  <c r="E94" i="25" s="1"/>
  <c r="K86" i="25"/>
  <c r="J86" i="25"/>
  <c r="I86" i="25"/>
  <c r="H86" i="25"/>
  <c r="G86" i="25"/>
  <c r="F86" i="25"/>
  <c r="E86" i="25"/>
  <c r="D86" i="25"/>
  <c r="K85" i="25"/>
  <c r="J85" i="25"/>
  <c r="I85" i="25"/>
  <c r="H85" i="25"/>
  <c r="G85" i="25"/>
  <c r="F85" i="25"/>
  <c r="E85" i="25"/>
  <c r="D85" i="25"/>
  <c r="K84" i="25"/>
  <c r="J84" i="25"/>
  <c r="I84" i="25"/>
  <c r="H84" i="25"/>
  <c r="G84" i="25"/>
  <c r="F84" i="25"/>
  <c r="E84" i="25"/>
  <c r="D84" i="25"/>
  <c r="K83" i="25"/>
  <c r="J83" i="25"/>
  <c r="I83" i="25"/>
  <c r="H83" i="25"/>
  <c r="G83" i="25"/>
  <c r="F83" i="25"/>
  <c r="E83" i="25"/>
  <c r="D83" i="25"/>
  <c r="K81" i="25"/>
  <c r="J81" i="25"/>
  <c r="I81" i="25"/>
  <c r="H81" i="25"/>
  <c r="G81" i="25"/>
  <c r="F81" i="25"/>
  <c r="E81" i="25"/>
  <c r="D81" i="25"/>
  <c r="K80" i="25"/>
  <c r="J80" i="25"/>
  <c r="I80" i="25"/>
  <c r="H80" i="25"/>
  <c r="G80" i="25"/>
  <c r="F80" i="25"/>
  <c r="E80" i="25"/>
  <c r="D80" i="25"/>
  <c r="K79" i="25"/>
  <c r="J79" i="25"/>
  <c r="I79" i="25"/>
  <c r="H79" i="25"/>
  <c r="G79" i="25"/>
  <c r="F79" i="25"/>
  <c r="E79" i="25"/>
  <c r="D79" i="25"/>
  <c r="K78" i="25"/>
  <c r="J78" i="25"/>
  <c r="I78" i="25"/>
  <c r="D78" i="25" s="1"/>
  <c r="H78" i="25"/>
  <c r="G78" i="25"/>
  <c r="F78" i="25"/>
  <c r="E78" i="25"/>
  <c r="K77" i="25"/>
  <c r="J77" i="25"/>
  <c r="I77" i="25"/>
  <c r="H77" i="25"/>
  <c r="G77" i="25"/>
  <c r="F77" i="25"/>
  <c r="E77" i="25"/>
  <c r="D77" i="25"/>
  <c r="K76" i="25"/>
  <c r="J76" i="25"/>
  <c r="I76" i="25"/>
  <c r="D76" i="25" s="1"/>
  <c r="H76" i="25"/>
  <c r="G76" i="25"/>
  <c r="F76" i="25"/>
  <c r="E76" i="25"/>
  <c r="K75" i="25"/>
  <c r="J75" i="25"/>
  <c r="I75" i="25"/>
  <c r="D75" i="25" s="1"/>
  <c r="H75" i="25"/>
  <c r="G75" i="25"/>
  <c r="F75" i="25"/>
  <c r="E75" i="25"/>
  <c r="D74" i="25"/>
  <c r="D73" i="25"/>
  <c r="D72" i="25"/>
  <c r="K71" i="25"/>
  <c r="K63" i="25" s="1"/>
  <c r="K70" i="25" s="1"/>
  <c r="J71" i="25"/>
  <c r="I71" i="25"/>
  <c r="I63" i="25" s="1"/>
  <c r="I70" i="25" s="1"/>
  <c r="H71" i="25"/>
  <c r="G71" i="25"/>
  <c r="G63" i="25" s="1"/>
  <c r="G70" i="25" s="1"/>
  <c r="F71" i="25"/>
  <c r="E71" i="25"/>
  <c r="D71" i="25" s="1"/>
  <c r="D69" i="25"/>
  <c r="D68" i="25"/>
  <c r="D67" i="25"/>
  <c r="D66" i="25"/>
  <c r="D65" i="25"/>
  <c r="K64" i="25"/>
  <c r="J64" i="25"/>
  <c r="I64" i="25"/>
  <c r="H64" i="25"/>
  <c r="G64" i="25"/>
  <c r="F64" i="25"/>
  <c r="E64" i="25"/>
  <c r="D64" i="25"/>
  <c r="J63" i="25"/>
  <c r="J70" i="25" s="1"/>
  <c r="H63" i="25"/>
  <c r="H70" i="25" s="1"/>
  <c r="F63" i="25"/>
  <c r="F70" i="25" s="1"/>
  <c r="D62" i="25"/>
  <c r="D61" i="25"/>
  <c r="D60" i="25"/>
  <c r="K59" i="25"/>
  <c r="K51" i="25" s="1"/>
  <c r="K58" i="25" s="1"/>
  <c r="J59" i="25"/>
  <c r="I59" i="25"/>
  <c r="I51" i="25" s="1"/>
  <c r="I58" i="25" s="1"/>
  <c r="H59" i="25"/>
  <c r="G59" i="25"/>
  <c r="G51" i="25" s="1"/>
  <c r="G58" i="25" s="1"/>
  <c r="F59" i="25"/>
  <c r="E59" i="25"/>
  <c r="D59" i="25" s="1"/>
  <c r="D57" i="25"/>
  <c r="D56" i="25"/>
  <c r="D55" i="25"/>
  <c r="D54" i="25"/>
  <c r="D53" i="25"/>
  <c r="K52" i="25"/>
  <c r="J52" i="25"/>
  <c r="I52" i="25"/>
  <c r="H52" i="25"/>
  <c r="G52" i="25"/>
  <c r="F52" i="25"/>
  <c r="E52" i="25"/>
  <c r="D52" i="25"/>
  <c r="J51" i="25"/>
  <c r="J58" i="25" s="1"/>
  <c r="H51" i="25"/>
  <c r="H58" i="25" s="1"/>
  <c r="F51" i="25"/>
  <c r="F58" i="25" s="1"/>
  <c r="D50" i="25"/>
  <c r="D49" i="25"/>
  <c r="D48" i="25"/>
  <c r="K47" i="25"/>
  <c r="J47" i="25"/>
  <c r="I47" i="25"/>
  <c r="H47" i="25"/>
  <c r="G47" i="25"/>
  <c r="F47" i="25"/>
  <c r="E47" i="25"/>
  <c r="D47" i="25" s="1"/>
  <c r="D45" i="25"/>
  <c r="D44" i="25"/>
  <c r="L43" i="25"/>
  <c r="E43" i="25"/>
  <c r="D43" i="25" s="1"/>
  <c r="L42" i="25"/>
  <c r="L44" i="25" s="1"/>
  <c r="E42" i="25"/>
  <c r="D42" i="25"/>
  <c r="D41" i="25"/>
  <c r="K40" i="25"/>
  <c r="J40" i="25"/>
  <c r="I40" i="25"/>
  <c r="H40" i="25"/>
  <c r="G40" i="25"/>
  <c r="F40" i="25"/>
  <c r="E40" i="25"/>
  <c r="D40" i="25" s="1"/>
  <c r="K39" i="25"/>
  <c r="K46" i="25" s="1"/>
  <c r="K34" i="25" s="1"/>
  <c r="J39" i="25"/>
  <c r="J46" i="25" s="1"/>
  <c r="I39" i="25"/>
  <c r="I46" i="25" s="1"/>
  <c r="I34" i="25" s="1"/>
  <c r="H39" i="25"/>
  <c r="H46" i="25" s="1"/>
  <c r="H34" i="25" s="1"/>
  <c r="G39" i="25"/>
  <c r="G46" i="25" s="1"/>
  <c r="G34" i="25" s="1"/>
  <c r="F39" i="25"/>
  <c r="F46" i="25" s="1"/>
  <c r="E39" i="25"/>
  <c r="D39" i="25" s="1"/>
  <c r="K38" i="25"/>
  <c r="J38" i="25"/>
  <c r="I38" i="25"/>
  <c r="H38" i="25"/>
  <c r="G38" i="25"/>
  <c r="F38" i="25"/>
  <c r="E38" i="25"/>
  <c r="D38" i="25" s="1"/>
  <c r="K37" i="25"/>
  <c r="J37" i="25"/>
  <c r="I37" i="25"/>
  <c r="I25" i="25" s="1"/>
  <c r="H37" i="25"/>
  <c r="G37" i="25"/>
  <c r="F37" i="25"/>
  <c r="E37" i="25"/>
  <c r="D37" i="25" s="1"/>
  <c r="K36" i="25"/>
  <c r="J36" i="25"/>
  <c r="I36" i="25"/>
  <c r="H36" i="25"/>
  <c r="G36" i="25"/>
  <c r="F36" i="25"/>
  <c r="E36" i="25"/>
  <c r="D36" i="25" s="1"/>
  <c r="K35" i="25"/>
  <c r="J35" i="25"/>
  <c r="I35" i="25"/>
  <c r="I23" i="25" s="1"/>
  <c r="H35" i="25"/>
  <c r="G35" i="25"/>
  <c r="F35" i="25"/>
  <c r="E35" i="25"/>
  <c r="D35" i="25" s="1"/>
  <c r="D33" i="25"/>
  <c r="K32" i="25"/>
  <c r="J32" i="25"/>
  <c r="I32" i="25"/>
  <c r="H32" i="25"/>
  <c r="G32" i="25"/>
  <c r="F32" i="25"/>
  <c r="E32" i="25"/>
  <c r="D32" i="25"/>
  <c r="K31" i="25"/>
  <c r="J31" i="25"/>
  <c r="I31" i="25"/>
  <c r="D31" i="25" s="1"/>
  <c r="H31" i="25"/>
  <c r="G31" i="25"/>
  <c r="F31" i="25"/>
  <c r="E31" i="25"/>
  <c r="K30" i="25"/>
  <c r="J30" i="25"/>
  <c r="I30" i="25"/>
  <c r="D30" i="25" s="1"/>
  <c r="H30" i="25"/>
  <c r="G30" i="25"/>
  <c r="F30" i="25"/>
  <c r="E30" i="25"/>
  <c r="K29" i="25"/>
  <c r="J29" i="25"/>
  <c r="I29" i="25"/>
  <c r="H29" i="25"/>
  <c r="G29" i="25"/>
  <c r="F29" i="25"/>
  <c r="E29" i="25"/>
  <c r="D29" i="25"/>
  <c r="K28" i="25"/>
  <c r="J28" i="25"/>
  <c r="I28" i="25"/>
  <c r="H28" i="25"/>
  <c r="G28" i="25"/>
  <c r="F28" i="25"/>
  <c r="E28" i="25"/>
  <c r="D28" i="25"/>
  <c r="K27" i="25"/>
  <c r="J27" i="25"/>
  <c r="H27" i="25"/>
  <c r="G27" i="25"/>
  <c r="F27" i="25"/>
  <c r="E27" i="25"/>
  <c r="K26" i="25"/>
  <c r="J26" i="25"/>
  <c r="I26" i="25"/>
  <c r="D26" i="25" s="1"/>
  <c r="H26" i="25"/>
  <c r="G26" i="25"/>
  <c r="F26" i="25"/>
  <c r="E26" i="25"/>
  <c r="K25" i="25"/>
  <c r="J25" i="25"/>
  <c r="H25" i="25"/>
  <c r="G25" i="25"/>
  <c r="F25" i="25"/>
  <c r="E25" i="25"/>
  <c r="K24" i="25"/>
  <c r="J24" i="25"/>
  <c r="I24" i="25"/>
  <c r="H24" i="25"/>
  <c r="G24" i="25"/>
  <c r="F24" i="25"/>
  <c r="E24" i="25"/>
  <c r="D24" i="25"/>
  <c r="K23" i="25"/>
  <c r="J23" i="25"/>
  <c r="H23" i="25"/>
  <c r="G23" i="25"/>
  <c r="F23" i="25"/>
  <c r="E23" i="25"/>
  <c r="K21" i="25"/>
  <c r="J21" i="25"/>
  <c r="I21" i="25"/>
  <c r="H21" i="25"/>
  <c r="G21" i="25"/>
  <c r="F21" i="25"/>
  <c r="E21" i="25"/>
  <c r="D21" i="25" s="1"/>
  <c r="K20" i="25"/>
  <c r="J20" i="25"/>
  <c r="I20" i="25"/>
  <c r="H20" i="25"/>
  <c r="G20" i="25"/>
  <c r="F20" i="25"/>
  <c r="E20" i="25"/>
  <c r="D20" i="25" s="1"/>
  <c r="K19" i="25"/>
  <c r="J19" i="25"/>
  <c r="I19" i="25"/>
  <c r="H19" i="25"/>
  <c r="G19" i="25"/>
  <c r="F19" i="25"/>
  <c r="E19" i="25"/>
  <c r="D19" i="25" s="1"/>
  <c r="K18" i="25"/>
  <c r="J18" i="25"/>
  <c r="I18" i="25"/>
  <c r="H18" i="25"/>
  <c r="G18" i="25"/>
  <c r="F18" i="25"/>
  <c r="E18" i="25"/>
  <c r="D18" i="25" s="1"/>
  <c r="K17" i="25"/>
  <c r="J17" i="25"/>
  <c r="I17" i="25"/>
  <c r="H17" i="25"/>
  <c r="G17" i="25"/>
  <c r="F17" i="25"/>
  <c r="E17" i="25"/>
  <c r="D17" i="25"/>
  <c r="K16" i="25"/>
  <c r="J16" i="25"/>
  <c r="I16" i="25"/>
  <c r="H16" i="25"/>
  <c r="G16" i="25"/>
  <c r="F16" i="25"/>
  <c r="E16" i="25"/>
  <c r="D16" i="25" s="1"/>
  <c r="K15" i="25"/>
  <c r="J15" i="25"/>
  <c r="H15" i="25"/>
  <c r="G15" i="25"/>
  <c r="F15" i="25"/>
  <c r="E15" i="25"/>
  <c r="K12" i="25"/>
  <c r="J12" i="25"/>
  <c r="I12" i="25"/>
  <c r="H12" i="25"/>
  <c r="G12" i="25"/>
  <c r="F12" i="25"/>
  <c r="E12" i="25"/>
  <c r="D12" i="25"/>
  <c r="K11" i="25"/>
  <c r="J11" i="25"/>
  <c r="I11" i="25"/>
  <c r="H11" i="25"/>
  <c r="G11" i="25"/>
  <c r="F11" i="25"/>
  <c r="E11" i="25"/>
  <c r="D11" i="25"/>
  <c r="K10" i="25"/>
  <c r="J10" i="25"/>
  <c r="I10" i="25"/>
  <c r="H10" i="25"/>
  <c r="G10" i="25"/>
  <c r="F10" i="25"/>
  <c r="E10" i="25"/>
  <c r="K9" i="25"/>
  <c r="J9" i="25"/>
  <c r="H9" i="25"/>
  <c r="G9" i="25"/>
  <c r="F9" i="25"/>
  <c r="E9" i="25"/>
  <c r="K8" i="25"/>
  <c r="J8" i="25"/>
  <c r="I8" i="25"/>
  <c r="H8" i="25"/>
  <c r="G8" i="25"/>
  <c r="F8" i="25"/>
  <c r="E8" i="25"/>
  <c r="D8" i="25"/>
  <c r="K7" i="25"/>
  <c r="J7" i="25"/>
  <c r="I7" i="25"/>
  <c r="H7" i="25"/>
  <c r="G7" i="25"/>
  <c r="F7" i="25"/>
  <c r="E7" i="25"/>
  <c r="K6" i="25"/>
  <c r="J6" i="25"/>
  <c r="I6" i="25"/>
  <c r="H6" i="25"/>
  <c r="G6" i="25"/>
  <c r="F6" i="25"/>
  <c r="E6" i="25"/>
  <c r="K5" i="25"/>
  <c r="J5" i="25"/>
  <c r="I5" i="25"/>
  <c r="H5" i="25"/>
  <c r="G5" i="25"/>
  <c r="F5" i="25"/>
  <c r="E5" i="25"/>
  <c r="K4" i="25"/>
  <c r="J4" i="25"/>
  <c r="I4" i="25"/>
  <c r="H4" i="25"/>
  <c r="G4" i="25"/>
  <c r="F4" i="25"/>
  <c r="E4" i="25"/>
  <c r="D4" i="25"/>
  <c r="K3" i="25"/>
  <c r="J3" i="25"/>
  <c r="I3" i="25"/>
  <c r="H3" i="25"/>
  <c r="G3" i="25"/>
  <c r="F3" i="25"/>
  <c r="E3" i="25"/>
  <c r="K2" i="25"/>
  <c r="J2" i="25"/>
  <c r="I2" i="25"/>
  <c r="H2" i="25"/>
  <c r="G2" i="25"/>
  <c r="F2" i="25"/>
  <c r="E2" i="25"/>
  <c r="K1" i="25"/>
  <c r="J1" i="25"/>
  <c r="H1" i="25"/>
  <c r="G1" i="25"/>
  <c r="F1" i="25"/>
  <c r="E1" i="25"/>
  <c r="D34" i="27" l="1"/>
  <c r="I3" i="27"/>
  <c r="D3" i="27" s="1"/>
  <c r="L4" i="27" s="1"/>
  <c r="L5" i="27" s="1"/>
  <c r="D15" i="27"/>
  <c r="D1" i="26"/>
  <c r="D119" i="26"/>
  <c r="D46" i="26"/>
  <c r="E34" i="26"/>
  <c r="E82" i="26"/>
  <c r="D82" i="26" s="1"/>
  <c r="D25" i="25"/>
  <c r="I9" i="25"/>
  <c r="I1" i="25"/>
  <c r="D9" i="25"/>
  <c r="D23" i="25"/>
  <c r="D6" i="25"/>
  <c r="I27" i="25"/>
  <c r="L23" i="25"/>
  <c r="D7" i="25"/>
  <c r="D3" i="25"/>
  <c r="D87" i="25"/>
  <c r="D5" i="25"/>
  <c r="D1" i="25"/>
  <c r="L15" i="25"/>
  <c r="D10" i="25"/>
  <c r="D2" i="25"/>
  <c r="F34" i="25"/>
  <c r="F22" i="25" s="1"/>
  <c r="H22" i="25"/>
  <c r="J34" i="25"/>
  <c r="J22" i="25" s="1"/>
  <c r="D94" i="25"/>
  <c r="G82" i="25"/>
  <c r="G22" i="25" s="1"/>
  <c r="I82" i="25"/>
  <c r="I22" i="25" s="1"/>
  <c r="K82" i="25"/>
  <c r="K22" i="25" s="1"/>
  <c r="E119" i="25"/>
  <c r="D119" i="25" s="1"/>
  <c r="D132" i="25"/>
  <c r="D145" i="25"/>
  <c r="D158" i="25"/>
  <c r="E46" i="25"/>
  <c r="E106" i="25"/>
  <c r="D106" i="25" s="1"/>
  <c r="E51" i="25"/>
  <c r="E63" i="25"/>
  <c r="E88" i="25"/>
  <c r="D88" i="25" s="1"/>
  <c r="D137" i="25"/>
  <c r="D150" i="25"/>
  <c r="H122" i="24"/>
  <c r="H123" i="24"/>
  <c r="D162" i="24"/>
  <c r="D161" i="24"/>
  <c r="D160" i="24"/>
  <c r="K159" i="24"/>
  <c r="J159" i="24"/>
  <c r="I159" i="24"/>
  <c r="H159" i="24"/>
  <c r="G159" i="24"/>
  <c r="F159" i="24"/>
  <c r="E159" i="24"/>
  <c r="D159" i="24"/>
  <c r="D157" i="24"/>
  <c r="D156" i="24"/>
  <c r="F155" i="24"/>
  <c r="D155" i="24"/>
  <c r="D154" i="24"/>
  <c r="D153" i="24"/>
  <c r="D152" i="24"/>
  <c r="K151" i="24"/>
  <c r="J151" i="24"/>
  <c r="I151" i="24"/>
  <c r="H151" i="24"/>
  <c r="G151" i="24"/>
  <c r="F151" i="24"/>
  <c r="E151" i="24"/>
  <c r="D151" i="24" s="1"/>
  <c r="K150" i="24"/>
  <c r="K158" i="24" s="1"/>
  <c r="J150" i="24"/>
  <c r="J158" i="24" s="1"/>
  <c r="I150" i="24"/>
  <c r="I158" i="24" s="1"/>
  <c r="H150" i="24"/>
  <c r="H158" i="24" s="1"/>
  <c r="G150" i="24"/>
  <c r="F150" i="24"/>
  <c r="F158" i="24" s="1"/>
  <c r="E150" i="24"/>
  <c r="E158" i="24" s="1"/>
  <c r="D149" i="24"/>
  <c r="D148" i="24"/>
  <c r="D147" i="24"/>
  <c r="K146" i="24"/>
  <c r="J146" i="24"/>
  <c r="I146" i="24"/>
  <c r="H146" i="24"/>
  <c r="G146" i="24"/>
  <c r="F146" i="24"/>
  <c r="E146" i="24"/>
  <c r="D146" i="24"/>
  <c r="D144" i="24"/>
  <c r="D143" i="24"/>
  <c r="D142" i="24"/>
  <c r="D141" i="24"/>
  <c r="F140" i="24"/>
  <c r="D140" i="24"/>
  <c r="D139" i="24"/>
  <c r="K138" i="24"/>
  <c r="J138" i="24"/>
  <c r="I138" i="24"/>
  <c r="H138" i="24"/>
  <c r="G138" i="24"/>
  <c r="F138" i="24"/>
  <c r="E138" i="24"/>
  <c r="D138" i="24" s="1"/>
  <c r="K137" i="24"/>
  <c r="K145" i="24" s="1"/>
  <c r="J137" i="24"/>
  <c r="J145" i="24" s="1"/>
  <c r="I137" i="24"/>
  <c r="I145" i="24" s="1"/>
  <c r="H137" i="24"/>
  <c r="G137" i="24"/>
  <c r="F137" i="24"/>
  <c r="F145" i="24" s="1"/>
  <c r="E137" i="24"/>
  <c r="E145" i="24" s="1"/>
  <c r="D136" i="24"/>
  <c r="D135" i="24"/>
  <c r="D134" i="24"/>
  <c r="K133" i="24"/>
  <c r="J133" i="24"/>
  <c r="I133" i="24"/>
  <c r="H133" i="24"/>
  <c r="G133" i="24"/>
  <c r="F133" i="24"/>
  <c r="E133" i="24"/>
  <c r="D133" i="24"/>
  <c r="D131" i="24"/>
  <c r="D130" i="24"/>
  <c r="D129" i="24"/>
  <c r="D128" i="24"/>
  <c r="D127" i="24"/>
  <c r="D126" i="24"/>
  <c r="K125" i="24"/>
  <c r="J125" i="24"/>
  <c r="I125" i="24"/>
  <c r="H125" i="24"/>
  <c r="G125" i="24"/>
  <c r="F125" i="24"/>
  <c r="E125" i="24"/>
  <c r="D125" i="24"/>
  <c r="K124" i="24"/>
  <c r="K132" i="24" s="1"/>
  <c r="K119" i="24" s="1"/>
  <c r="J124" i="24"/>
  <c r="J132" i="24" s="1"/>
  <c r="J119" i="24" s="1"/>
  <c r="I124" i="24"/>
  <c r="I132" i="24" s="1"/>
  <c r="H124" i="24"/>
  <c r="H132" i="24" s="1"/>
  <c r="H119" i="24" s="1"/>
  <c r="G124" i="24"/>
  <c r="G132" i="24" s="1"/>
  <c r="G119" i="24" s="1"/>
  <c r="F124" i="24"/>
  <c r="F132" i="24" s="1"/>
  <c r="F119" i="24" s="1"/>
  <c r="E124" i="24"/>
  <c r="E132" i="24" s="1"/>
  <c r="D124" i="24"/>
  <c r="K123" i="24"/>
  <c r="J123" i="24"/>
  <c r="I123" i="24"/>
  <c r="G123" i="24"/>
  <c r="F123" i="24"/>
  <c r="E123" i="24"/>
  <c r="D123" i="24"/>
  <c r="K122" i="24"/>
  <c r="J122" i="24"/>
  <c r="I122" i="24"/>
  <c r="G122" i="24"/>
  <c r="F122" i="24"/>
  <c r="E122" i="24"/>
  <c r="D122" i="24"/>
  <c r="K121" i="24"/>
  <c r="J121" i="24"/>
  <c r="I121" i="24"/>
  <c r="H121" i="24"/>
  <c r="G121" i="24"/>
  <c r="F121" i="24"/>
  <c r="E121" i="24"/>
  <c r="D121" i="24"/>
  <c r="K120" i="24"/>
  <c r="J120" i="24"/>
  <c r="I120" i="24"/>
  <c r="D120" i="24" s="1"/>
  <c r="H120" i="24"/>
  <c r="G120" i="24"/>
  <c r="F120" i="24"/>
  <c r="E120" i="24"/>
  <c r="K118" i="24"/>
  <c r="J118" i="24"/>
  <c r="I118" i="24"/>
  <c r="H118" i="24"/>
  <c r="G118" i="24"/>
  <c r="F118" i="24"/>
  <c r="E118" i="24"/>
  <c r="D118" i="24"/>
  <c r="K117" i="24"/>
  <c r="J117" i="24"/>
  <c r="I117" i="24"/>
  <c r="H117" i="24"/>
  <c r="G117" i="24"/>
  <c r="F117" i="24"/>
  <c r="E117" i="24"/>
  <c r="D117" i="24"/>
  <c r="K116" i="24"/>
  <c r="J116" i="24"/>
  <c r="I116" i="24"/>
  <c r="D116" i="24" s="1"/>
  <c r="H116" i="24"/>
  <c r="G116" i="24"/>
  <c r="F116" i="24"/>
  <c r="E116" i="24"/>
  <c r="K115" i="24"/>
  <c r="J115" i="24"/>
  <c r="I115" i="24"/>
  <c r="H115" i="24"/>
  <c r="G115" i="24"/>
  <c r="F115" i="24"/>
  <c r="E115" i="24"/>
  <c r="D115" i="24"/>
  <c r="K114" i="24"/>
  <c r="J114" i="24"/>
  <c r="I114" i="24"/>
  <c r="H114" i="24"/>
  <c r="G114" i="24"/>
  <c r="F114" i="24"/>
  <c r="E114" i="24"/>
  <c r="D114" i="24"/>
  <c r="K113" i="24"/>
  <c r="J113" i="24"/>
  <c r="I113" i="24"/>
  <c r="H113" i="24"/>
  <c r="G113" i="24"/>
  <c r="F113" i="24"/>
  <c r="E113" i="24"/>
  <c r="D113" i="24"/>
  <c r="K112" i="24"/>
  <c r="J112" i="24"/>
  <c r="I112" i="24"/>
  <c r="H112" i="24"/>
  <c r="G112" i="24"/>
  <c r="F112" i="24"/>
  <c r="E112" i="24"/>
  <c r="D112" i="24"/>
  <c r="K111" i="24"/>
  <c r="J111" i="24"/>
  <c r="I111" i="24"/>
  <c r="D111" i="24" s="1"/>
  <c r="H111" i="24"/>
  <c r="H15" i="24" s="1"/>
  <c r="G111" i="24"/>
  <c r="F111" i="24"/>
  <c r="E111" i="24"/>
  <c r="D110" i="24"/>
  <c r="D109" i="24"/>
  <c r="D108" i="24"/>
  <c r="K107" i="24"/>
  <c r="J107" i="24"/>
  <c r="I107" i="24"/>
  <c r="H107" i="24"/>
  <c r="G107" i="24"/>
  <c r="F107" i="24"/>
  <c r="E107" i="24"/>
  <c r="D105" i="24"/>
  <c r="D104" i="24"/>
  <c r="D103" i="24"/>
  <c r="E102" i="24"/>
  <c r="D102" i="24"/>
  <c r="D101" i="24"/>
  <c r="K100" i="24"/>
  <c r="J100" i="24"/>
  <c r="I100" i="24"/>
  <c r="H100" i="24"/>
  <c r="G100" i="24"/>
  <c r="F100" i="24"/>
  <c r="E100" i="24"/>
  <c r="D100" i="24" s="1"/>
  <c r="K99" i="24"/>
  <c r="K106" i="24" s="1"/>
  <c r="J99" i="24"/>
  <c r="J106" i="24" s="1"/>
  <c r="I99" i="24"/>
  <c r="I106" i="24" s="1"/>
  <c r="H99" i="24"/>
  <c r="H106" i="24" s="1"/>
  <c r="G99" i="24"/>
  <c r="G106" i="24" s="1"/>
  <c r="F99" i="24"/>
  <c r="F106" i="24" s="1"/>
  <c r="E99" i="24"/>
  <c r="D98" i="24"/>
  <c r="D97" i="24"/>
  <c r="D96" i="24"/>
  <c r="K95" i="24"/>
  <c r="J95" i="24"/>
  <c r="I95" i="24"/>
  <c r="H95" i="24"/>
  <c r="G95" i="24"/>
  <c r="F95" i="24"/>
  <c r="E95" i="24"/>
  <c r="D95" i="24"/>
  <c r="D93" i="24"/>
  <c r="D92" i="24"/>
  <c r="D91" i="24"/>
  <c r="E90" i="24"/>
  <c r="D90" i="24" s="1"/>
  <c r="D89" i="24"/>
  <c r="K88" i="24"/>
  <c r="J88" i="24"/>
  <c r="I88" i="24"/>
  <c r="H88" i="24"/>
  <c r="G88" i="24"/>
  <c r="F88" i="24"/>
  <c r="K87" i="24"/>
  <c r="K94" i="24" s="1"/>
  <c r="J87" i="24"/>
  <c r="J94" i="24" s="1"/>
  <c r="J82" i="24" s="1"/>
  <c r="I87" i="24"/>
  <c r="I94" i="24" s="1"/>
  <c r="H87" i="24"/>
  <c r="H94" i="24" s="1"/>
  <c r="H82" i="24" s="1"/>
  <c r="G87" i="24"/>
  <c r="G94" i="24" s="1"/>
  <c r="F87" i="24"/>
  <c r="F94" i="24" s="1"/>
  <c r="F82" i="24" s="1"/>
  <c r="E87" i="24"/>
  <c r="E94" i="24" s="1"/>
  <c r="K86" i="24"/>
  <c r="J86" i="24"/>
  <c r="I86" i="24"/>
  <c r="H86" i="24"/>
  <c r="G86" i="24"/>
  <c r="F86" i="24"/>
  <c r="E86" i="24"/>
  <c r="D86" i="24"/>
  <c r="K85" i="24"/>
  <c r="J85" i="24"/>
  <c r="I85" i="24"/>
  <c r="D85" i="24" s="1"/>
  <c r="H85" i="24"/>
  <c r="G85" i="24"/>
  <c r="F85" i="24"/>
  <c r="E85" i="24"/>
  <c r="K84" i="24"/>
  <c r="J84" i="24"/>
  <c r="I84" i="24"/>
  <c r="D84" i="24" s="1"/>
  <c r="H84" i="24"/>
  <c r="G84" i="24"/>
  <c r="F84" i="24"/>
  <c r="E84" i="24"/>
  <c r="K83" i="24"/>
  <c r="J83" i="24"/>
  <c r="I83" i="24"/>
  <c r="D83" i="24" s="1"/>
  <c r="H83" i="24"/>
  <c r="G83" i="24"/>
  <c r="F83" i="24"/>
  <c r="E83" i="24"/>
  <c r="K81" i="24"/>
  <c r="J81" i="24"/>
  <c r="I81" i="24"/>
  <c r="H81" i="24"/>
  <c r="G81" i="24"/>
  <c r="F81" i="24"/>
  <c r="E81" i="24"/>
  <c r="D81" i="24"/>
  <c r="K80" i="24"/>
  <c r="J80" i="24"/>
  <c r="I80" i="24"/>
  <c r="H80" i="24"/>
  <c r="G80" i="24"/>
  <c r="F80" i="24"/>
  <c r="E80" i="24"/>
  <c r="D80" i="24"/>
  <c r="K79" i="24"/>
  <c r="J79" i="24"/>
  <c r="I79" i="24"/>
  <c r="H79" i="24"/>
  <c r="G79" i="24"/>
  <c r="F79" i="24"/>
  <c r="E79" i="24"/>
  <c r="D79" i="24"/>
  <c r="K78" i="24"/>
  <c r="J78" i="24"/>
  <c r="I78" i="24"/>
  <c r="D78" i="24" s="1"/>
  <c r="H78" i="24"/>
  <c r="G78" i="24"/>
  <c r="F78" i="24"/>
  <c r="E78" i="24"/>
  <c r="K77" i="24"/>
  <c r="J77" i="24"/>
  <c r="I77" i="24"/>
  <c r="H77" i="24"/>
  <c r="G77" i="24"/>
  <c r="F77" i="24"/>
  <c r="E77" i="24"/>
  <c r="D77" i="24"/>
  <c r="K76" i="24"/>
  <c r="J76" i="24"/>
  <c r="H76" i="24"/>
  <c r="G76" i="24"/>
  <c r="F76" i="24"/>
  <c r="E76" i="24"/>
  <c r="K75" i="24"/>
  <c r="J75" i="24"/>
  <c r="I75" i="24"/>
  <c r="H75" i="24"/>
  <c r="G75" i="24"/>
  <c r="F75" i="24"/>
  <c r="E75" i="24"/>
  <c r="D74" i="24"/>
  <c r="D73" i="24"/>
  <c r="D72" i="24"/>
  <c r="K71" i="24"/>
  <c r="J71" i="24"/>
  <c r="I71" i="24"/>
  <c r="H71" i="24"/>
  <c r="G71" i="24"/>
  <c r="F71" i="24"/>
  <c r="E71" i="24"/>
  <c r="D71" i="24" s="1"/>
  <c r="D69" i="24"/>
  <c r="D68" i="24"/>
  <c r="D67" i="24"/>
  <c r="D66" i="24"/>
  <c r="D65" i="24"/>
  <c r="K64" i="24"/>
  <c r="J64" i="24"/>
  <c r="I64" i="24"/>
  <c r="H64" i="24"/>
  <c r="G64" i="24"/>
  <c r="F64" i="24"/>
  <c r="E64" i="24"/>
  <c r="D64" i="24"/>
  <c r="K63" i="24"/>
  <c r="K70" i="24" s="1"/>
  <c r="J63" i="24"/>
  <c r="J70" i="24" s="1"/>
  <c r="I63" i="24"/>
  <c r="I70" i="24" s="1"/>
  <c r="H63" i="24"/>
  <c r="H70" i="24" s="1"/>
  <c r="G63" i="24"/>
  <c r="G70" i="24" s="1"/>
  <c r="F63" i="24"/>
  <c r="F70" i="24" s="1"/>
  <c r="E63" i="24"/>
  <c r="E70" i="24" s="1"/>
  <c r="D70" i="24" s="1"/>
  <c r="D63" i="24"/>
  <c r="D62" i="24"/>
  <c r="D61" i="24"/>
  <c r="D60" i="24"/>
  <c r="K59" i="24"/>
  <c r="J59" i="24"/>
  <c r="I59" i="24"/>
  <c r="H59" i="24"/>
  <c r="G59" i="24"/>
  <c r="F59" i="24"/>
  <c r="E59" i="24"/>
  <c r="D59" i="24" s="1"/>
  <c r="D57" i="24"/>
  <c r="D56" i="24"/>
  <c r="D55" i="24"/>
  <c r="D54" i="24"/>
  <c r="D53" i="24"/>
  <c r="K52" i="24"/>
  <c r="J52" i="24"/>
  <c r="I52" i="24"/>
  <c r="H52" i="24"/>
  <c r="G52" i="24"/>
  <c r="F52" i="24"/>
  <c r="E52" i="24"/>
  <c r="D52" i="24"/>
  <c r="K51" i="24"/>
  <c r="K58" i="24" s="1"/>
  <c r="J51" i="24"/>
  <c r="J58" i="24" s="1"/>
  <c r="I51" i="24"/>
  <c r="I58" i="24" s="1"/>
  <c r="H51" i="24"/>
  <c r="H58" i="24" s="1"/>
  <c r="G51" i="24"/>
  <c r="G58" i="24" s="1"/>
  <c r="F51" i="24"/>
  <c r="F58" i="24" s="1"/>
  <c r="E51" i="24"/>
  <c r="E58" i="24" s="1"/>
  <c r="D51" i="24"/>
  <c r="D50" i="24"/>
  <c r="D49" i="24"/>
  <c r="D48" i="24"/>
  <c r="K47" i="24"/>
  <c r="J47" i="24"/>
  <c r="I47" i="24"/>
  <c r="I39" i="24" s="1"/>
  <c r="I46" i="24" s="1"/>
  <c r="H47" i="24"/>
  <c r="G47" i="24"/>
  <c r="F47" i="24"/>
  <c r="E47" i="24"/>
  <c r="D45" i="24"/>
  <c r="D44" i="24"/>
  <c r="L43" i="24"/>
  <c r="E43" i="24"/>
  <c r="D43" i="24"/>
  <c r="L42" i="24"/>
  <c r="E42" i="24"/>
  <c r="D42" i="24"/>
  <c r="D41" i="24"/>
  <c r="K40" i="24"/>
  <c r="J40" i="24"/>
  <c r="I40" i="24"/>
  <c r="H40" i="24"/>
  <c r="G40" i="24"/>
  <c r="G28" i="24" s="1"/>
  <c r="G16" i="24" s="1"/>
  <c r="F40" i="24"/>
  <c r="E40" i="24"/>
  <c r="K39" i="24"/>
  <c r="K46" i="24" s="1"/>
  <c r="J39" i="24"/>
  <c r="J46" i="24" s="1"/>
  <c r="J34" i="24" s="1"/>
  <c r="J22" i="24" s="1"/>
  <c r="H39" i="24"/>
  <c r="H46" i="24" s="1"/>
  <c r="H34" i="24" s="1"/>
  <c r="H22" i="24" s="1"/>
  <c r="G39" i="24"/>
  <c r="G46" i="24" s="1"/>
  <c r="F39" i="24"/>
  <c r="F46" i="24" s="1"/>
  <c r="F34" i="24" s="1"/>
  <c r="F22" i="24" s="1"/>
  <c r="E39" i="24"/>
  <c r="K38" i="24"/>
  <c r="J38" i="24"/>
  <c r="I38" i="24"/>
  <c r="H38" i="24"/>
  <c r="G38" i="24"/>
  <c r="F38" i="24"/>
  <c r="E38" i="24"/>
  <c r="D38" i="24" s="1"/>
  <c r="K37" i="24"/>
  <c r="J37" i="24"/>
  <c r="I37" i="24"/>
  <c r="I25" i="24" s="1"/>
  <c r="H37" i="24"/>
  <c r="H25" i="24" s="1"/>
  <c r="G37" i="24"/>
  <c r="F37" i="24"/>
  <c r="E37" i="24"/>
  <c r="K36" i="24"/>
  <c r="J36" i="24"/>
  <c r="I36" i="24"/>
  <c r="H36" i="24"/>
  <c r="G36" i="24"/>
  <c r="F36" i="24"/>
  <c r="E36" i="24"/>
  <c r="D36" i="24" s="1"/>
  <c r="K35" i="24"/>
  <c r="J35" i="24"/>
  <c r="I35" i="24"/>
  <c r="I23" i="24" s="1"/>
  <c r="H35" i="24"/>
  <c r="H23" i="24" s="1"/>
  <c r="G35" i="24"/>
  <c r="F35" i="24"/>
  <c r="E35" i="24"/>
  <c r="D33" i="24"/>
  <c r="K32" i="24"/>
  <c r="J32" i="24"/>
  <c r="I32" i="24"/>
  <c r="H32" i="24"/>
  <c r="G32" i="24"/>
  <c r="F32" i="24"/>
  <c r="E32" i="24"/>
  <c r="D32" i="24"/>
  <c r="K31" i="24"/>
  <c r="J31" i="24"/>
  <c r="I31" i="24"/>
  <c r="H31" i="24"/>
  <c r="G31" i="24"/>
  <c r="F31" i="24"/>
  <c r="E31" i="24"/>
  <c r="K30" i="24"/>
  <c r="J30" i="24"/>
  <c r="I30" i="24"/>
  <c r="H30" i="24"/>
  <c r="G30" i="24"/>
  <c r="F30" i="24"/>
  <c r="E30" i="24"/>
  <c r="D30" i="24"/>
  <c r="K29" i="24"/>
  <c r="J29" i="24"/>
  <c r="I29" i="24"/>
  <c r="H29" i="24"/>
  <c r="G29" i="24"/>
  <c r="F29" i="24"/>
  <c r="E29" i="24"/>
  <c r="D29" i="24"/>
  <c r="K28" i="24"/>
  <c r="J28" i="24"/>
  <c r="I28" i="24"/>
  <c r="H28" i="24"/>
  <c r="F28" i="24"/>
  <c r="E28" i="24"/>
  <c r="K27" i="24"/>
  <c r="J27" i="24"/>
  <c r="I27" i="24"/>
  <c r="G27" i="24"/>
  <c r="F27" i="24"/>
  <c r="E27" i="24"/>
  <c r="K26" i="24"/>
  <c r="J26" i="24"/>
  <c r="I26" i="24"/>
  <c r="D26" i="24" s="1"/>
  <c r="H26" i="24"/>
  <c r="G26" i="24"/>
  <c r="F26" i="24"/>
  <c r="E26" i="24"/>
  <c r="K25" i="24"/>
  <c r="J25" i="24"/>
  <c r="G25" i="24"/>
  <c r="F25" i="24"/>
  <c r="E25" i="24"/>
  <c r="K24" i="24"/>
  <c r="J24" i="24"/>
  <c r="I24" i="24"/>
  <c r="H24" i="24"/>
  <c r="G24" i="24"/>
  <c r="F24" i="24"/>
  <c r="E24" i="24"/>
  <c r="D24" i="24"/>
  <c r="K23" i="24"/>
  <c r="J23" i="24"/>
  <c r="G23" i="24"/>
  <c r="F23" i="24"/>
  <c r="E23" i="24"/>
  <c r="K21" i="24"/>
  <c r="J21" i="24"/>
  <c r="I21" i="24"/>
  <c r="H21" i="24"/>
  <c r="G21" i="24"/>
  <c r="F21" i="24"/>
  <c r="E21" i="24"/>
  <c r="D21" i="24" s="1"/>
  <c r="K20" i="24"/>
  <c r="J20" i="24"/>
  <c r="I20" i="24"/>
  <c r="H20" i="24"/>
  <c r="G20" i="24"/>
  <c r="F20" i="24"/>
  <c r="E20" i="24"/>
  <c r="D20" i="24" s="1"/>
  <c r="K19" i="24"/>
  <c r="J19" i="24"/>
  <c r="I19" i="24"/>
  <c r="H19" i="24"/>
  <c r="G19" i="24"/>
  <c r="G1" i="24" s="1"/>
  <c r="F19" i="24"/>
  <c r="E19" i="24"/>
  <c r="K18" i="24"/>
  <c r="J18" i="24"/>
  <c r="I18" i="24"/>
  <c r="H18" i="24"/>
  <c r="G18" i="24"/>
  <c r="F18" i="24"/>
  <c r="E18" i="24"/>
  <c r="K17" i="24"/>
  <c r="J17" i="24"/>
  <c r="I17" i="24"/>
  <c r="H17" i="24"/>
  <c r="G17" i="24"/>
  <c r="F17" i="24"/>
  <c r="E17" i="24"/>
  <c r="D17" i="24"/>
  <c r="K16" i="24"/>
  <c r="J16" i="24"/>
  <c r="H16" i="24"/>
  <c r="F16" i="24"/>
  <c r="E16" i="24"/>
  <c r="K15" i="24"/>
  <c r="J15" i="24"/>
  <c r="G15" i="24"/>
  <c r="F15" i="24"/>
  <c r="E15" i="24"/>
  <c r="K12" i="24"/>
  <c r="J12" i="24"/>
  <c r="I12" i="24"/>
  <c r="H12" i="24"/>
  <c r="G12" i="24"/>
  <c r="F12" i="24"/>
  <c r="E12" i="24"/>
  <c r="K11" i="24"/>
  <c r="J11" i="24"/>
  <c r="I11" i="24"/>
  <c r="H11" i="24"/>
  <c r="G11" i="24"/>
  <c r="F11" i="24"/>
  <c r="E11" i="24"/>
  <c r="K10" i="24"/>
  <c r="J10" i="24"/>
  <c r="H10" i="24"/>
  <c r="G10" i="24"/>
  <c r="F10" i="24"/>
  <c r="E10" i="24"/>
  <c r="K9" i="24"/>
  <c r="J9" i="24"/>
  <c r="G9" i="24"/>
  <c r="F9" i="24"/>
  <c r="E9" i="24"/>
  <c r="K8" i="24"/>
  <c r="J8" i="24"/>
  <c r="I8" i="24"/>
  <c r="H8" i="24"/>
  <c r="G8" i="24"/>
  <c r="F8" i="24"/>
  <c r="E8" i="24"/>
  <c r="K7" i="24"/>
  <c r="J7" i="24"/>
  <c r="I7" i="24"/>
  <c r="H7" i="24"/>
  <c r="G7" i="24"/>
  <c r="F7" i="24"/>
  <c r="E7" i="24"/>
  <c r="K6" i="24"/>
  <c r="J6" i="24"/>
  <c r="I6" i="24"/>
  <c r="H6" i="24"/>
  <c r="G6" i="24"/>
  <c r="F6" i="24"/>
  <c r="E6" i="24"/>
  <c r="K5" i="24"/>
  <c r="J5" i="24"/>
  <c r="I5" i="24"/>
  <c r="H5" i="24"/>
  <c r="F5" i="24"/>
  <c r="E5" i="24"/>
  <c r="K4" i="24"/>
  <c r="J4" i="24"/>
  <c r="I4" i="24"/>
  <c r="H4" i="24"/>
  <c r="G4" i="24"/>
  <c r="F4" i="24"/>
  <c r="E4" i="24"/>
  <c r="K3" i="24"/>
  <c r="J3" i="24"/>
  <c r="I3" i="24"/>
  <c r="H3" i="24"/>
  <c r="G3" i="24"/>
  <c r="F3" i="24"/>
  <c r="E3" i="24"/>
  <c r="K2" i="24"/>
  <c r="J2" i="24"/>
  <c r="H2" i="24"/>
  <c r="G2" i="24"/>
  <c r="F2" i="24"/>
  <c r="E2" i="24"/>
  <c r="K1" i="24"/>
  <c r="J1" i="24"/>
  <c r="F1" i="24"/>
  <c r="E1" i="24"/>
  <c r="I10" i="27" l="1"/>
  <c r="D10" i="27" s="1"/>
  <c r="L10" i="27" s="1"/>
  <c r="M10" i="27" s="1"/>
  <c r="D22" i="27"/>
  <c r="D34" i="26"/>
  <c r="E22" i="26"/>
  <c r="D22" i="26" s="1"/>
  <c r="L22" i="26" s="1"/>
  <c r="M22" i="26" s="1"/>
  <c r="D27" i="25"/>
  <c r="I15" i="25"/>
  <c r="D15" i="25" s="1"/>
  <c r="L16" i="25" s="1"/>
  <c r="L17" i="25" s="1"/>
  <c r="E70" i="25"/>
  <c r="D70" i="25" s="1"/>
  <c r="D63" i="25"/>
  <c r="E82" i="25"/>
  <c r="D82" i="25" s="1"/>
  <c r="E58" i="25"/>
  <c r="D58" i="25" s="1"/>
  <c r="D51" i="25"/>
  <c r="D46" i="25"/>
  <c r="E34" i="25"/>
  <c r="I76" i="24"/>
  <c r="I16" i="24" s="1"/>
  <c r="G5" i="24"/>
  <c r="L44" i="24"/>
  <c r="D18" i="24"/>
  <c r="D8" i="24"/>
  <c r="D4" i="24"/>
  <c r="I119" i="24"/>
  <c r="D12" i="24"/>
  <c r="D11" i="24"/>
  <c r="D75" i="24"/>
  <c r="D99" i="24"/>
  <c r="D107" i="24"/>
  <c r="D76" i="24"/>
  <c r="H9" i="24"/>
  <c r="H1" i="24"/>
  <c r="D35" i="24"/>
  <c r="D47" i="24"/>
  <c r="D19" i="24"/>
  <c r="D1" i="24" s="1"/>
  <c r="H27" i="24"/>
  <c r="D31" i="24"/>
  <c r="D6" i="24" s="1"/>
  <c r="D40" i="24"/>
  <c r="D16" i="24"/>
  <c r="D28" i="24"/>
  <c r="D3" i="24"/>
  <c r="D7" i="24"/>
  <c r="D87" i="24"/>
  <c r="I15" i="24"/>
  <c r="D15" i="24" s="1"/>
  <c r="D23" i="24"/>
  <c r="L15" i="24" s="1"/>
  <c r="D25" i="24"/>
  <c r="D9" i="24" s="1"/>
  <c r="I9" i="24"/>
  <c r="I1" i="24"/>
  <c r="D39" i="24"/>
  <c r="I2" i="24"/>
  <c r="I10" i="24"/>
  <c r="D37" i="24"/>
  <c r="D10" i="24" s="1"/>
  <c r="L23" i="24"/>
  <c r="G34" i="24"/>
  <c r="I34" i="24"/>
  <c r="K34" i="24"/>
  <c r="D58" i="24"/>
  <c r="D94" i="24"/>
  <c r="G82" i="24"/>
  <c r="I82" i="24"/>
  <c r="K82" i="24"/>
  <c r="E119" i="24"/>
  <c r="D119" i="24" s="1"/>
  <c r="D132" i="24"/>
  <c r="D145" i="24"/>
  <c r="D158" i="24"/>
  <c r="E46" i="24"/>
  <c r="E106" i="24"/>
  <c r="D106" i="24" s="1"/>
  <c r="E88" i="24"/>
  <c r="D88" i="24" s="1"/>
  <c r="D137" i="24"/>
  <c r="D150" i="24"/>
  <c r="H32" i="23"/>
  <c r="H31" i="23"/>
  <c r="H30" i="23"/>
  <c r="H28" i="23"/>
  <c r="H54" i="23"/>
  <c r="H52" i="23" s="1"/>
  <c r="D62" i="23"/>
  <c r="D61" i="23"/>
  <c r="D60" i="23"/>
  <c r="K59" i="23"/>
  <c r="K51" i="23" s="1"/>
  <c r="K58" i="23" s="1"/>
  <c r="J59" i="23"/>
  <c r="I59" i="23"/>
  <c r="I51" i="23" s="1"/>
  <c r="I58" i="23" s="1"/>
  <c r="H59" i="23"/>
  <c r="G59" i="23"/>
  <c r="G51" i="23" s="1"/>
  <c r="G58" i="23" s="1"/>
  <c r="F59" i="23"/>
  <c r="E59" i="23"/>
  <c r="D59" i="23" s="1"/>
  <c r="D57" i="23"/>
  <c r="D56" i="23"/>
  <c r="D55" i="23"/>
  <c r="D54" i="23"/>
  <c r="D53" i="23"/>
  <c r="K52" i="23"/>
  <c r="J52" i="23"/>
  <c r="I52" i="23"/>
  <c r="I16" i="23" s="1"/>
  <c r="I4" i="23" s="1"/>
  <c r="G52" i="23"/>
  <c r="F52" i="23"/>
  <c r="E52" i="23"/>
  <c r="J51" i="23"/>
  <c r="J58" i="23" s="1"/>
  <c r="F51" i="23"/>
  <c r="F58" i="23" s="1"/>
  <c r="D50" i="23"/>
  <c r="D49" i="23"/>
  <c r="D48" i="23"/>
  <c r="K47" i="23"/>
  <c r="K39" i="23" s="1"/>
  <c r="K46" i="23" s="1"/>
  <c r="J47" i="23"/>
  <c r="I47" i="23"/>
  <c r="I39" i="23" s="1"/>
  <c r="I46" i="23" s="1"/>
  <c r="H47" i="23"/>
  <c r="G47" i="23"/>
  <c r="G39" i="23" s="1"/>
  <c r="G46" i="23" s="1"/>
  <c r="F47" i="23"/>
  <c r="E47" i="23"/>
  <c r="D47" i="23" s="1"/>
  <c r="D45" i="23"/>
  <c r="D44" i="23"/>
  <c r="G43" i="23"/>
  <c r="D43" i="23" s="1"/>
  <c r="G42" i="23"/>
  <c r="D42" i="23" s="1"/>
  <c r="D41" i="23"/>
  <c r="K40" i="23"/>
  <c r="J40" i="23"/>
  <c r="I40" i="23"/>
  <c r="H40" i="23"/>
  <c r="F40" i="23"/>
  <c r="E40" i="23"/>
  <c r="J39" i="23"/>
  <c r="J46" i="23" s="1"/>
  <c r="H39" i="23"/>
  <c r="H46" i="23" s="1"/>
  <c r="F39" i="23"/>
  <c r="F46" i="23" s="1"/>
  <c r="K38" i="23"/>
  <c r="D38" i="23"/>
  <c r="K37" i="23"/>
  <c r="J37" i="23"/>
  <c r="I37" i="23"/>
  <c r="D37" i="23"/>
  <c r="D36" i="23"/>
  <c r="K35" i="23"/>
  <c r="K27" i="23" s="1"/>
  <c r="K34" i="23" s="1"/>
  <c r="K22" i="23" s="1"/>
  <c r="K10" i="23" s="1"/>
  <c r="I35" i="23"/>
  <c r="I27" i="23" s="1"/>
  <c r="I34" i="23" s="1"/>
  <c r="I22" i="23" s="1"/>
  <c r="I10" i="23" s="1"/>
  <c r="G35" i="23"/>
  <c r="G27" i="23" s="1"/>
  <c r="G34" i="23" s="1"/>
  <c r="F35" i="23"/>
  <c r="E35" i="23"/>
  <c r="D33" i="23"/>
  <c r="G32" i="23"/>
  <c r="F32" i="23"/>
  <c r="D32" i="23" s="1"/>
  <c r="G31" i="23"/>
  <c r="G28" i="23" s="1"/>
  <c r="F31" i="23"/>
  <c r="D31" i="23"/>
  <c r="G30" i="23"/>
  <c r="F30" i="23"/>
  <c r="D30" i="23" s="1"/>
  <c r="D29" i="23"/>
  <c r="K28" i="23"/>
  <c r="J28" i="23"/>
  <c r="I28" i="23"/>
  <c r="F28" i="23"/>
  <c r="E28" i="23"/>
  <c r="H27" i="23"/>
  <c r="H34" i="23" s="1"/>
  <c r="F27" i="23"/>
  <c r="F34" i="23" s="1"/>
  <c r="F22" i="23" s="1"/>
  <c r="F10" i="23" s="1"/>
  <c r="K26" i="23"/>
  <c r="J26" i="23"/>
  <c r="I26" i="23"/>
  <c r="H26" i="23"/>
  <c r="G26" i="23"/>
  <c r="F26" i="23"/>
  <c r="E26" i="23"/>
  <c r="D26" i="23"/>
  <c r="K25" i="23"/>
  <c r="J25" i="23"/>
  <c r="I25" i="23"/>
  <c r="H25" i="23"/>
  <c r="G25" i="23"/>
  <c r="F25" i="23"/>
  <c r="E25" i="23"/>
  <c r="D25" i="23"/>
  <c r="K24" i="23"/>
  <c r="J24" i="23"/>
  <c r="I24" i="23"/>
  <c r="H24" i="23"/>
  <c r="G24" i="23"/>
  <c r="F24" i="23"/>
  <c r="E24" i="23"/>
  <c r="D24" i="23"/>
  <c r="K23" i="23"/>
  <c r="I23" i="23"/>
  <c r="H23" i="23"/>
  <c r="G23" i="23"/>
  <c r="F23" i="23"/>
  <c r="E23" i="23"/>
  <c r="D21" i="23"/>
  <c r="K20" i="23"/>
  <c r="J20" i="23"/>
  <c r="J8" i="23" s="1"/>
  <c r="I20" i="23"/>
  <c r="H20" i="23"/>
  <c r="H8" i="23" s="1"/>
  <c r="G20" i="23"/>
  <c r="F20" i="23"/>
  <c r="E20" i="23"/>
  <c r="K19" i="23"/>
  <c r="J19" i="23"/>
  <c r="I19" i="23"/>
  <c r="I15" i="23" s="1"/>
  <c r="I3" i="23" s="1"/>
  <c r="H19" i="23"/>
  <c r="G19" i="23"/>
  <c r="F19" i="23"/>
  <c r="E19" i="23"/>
  <c r="K18" i="23"/>
  <c r="J18" i="23"/>
  <c r="I18" i="23"/>
  <c r="H18" i="23"/>
  <c r="G18" i="23"/>
  <c r="F18" i="23"/>
  <c r="E18" i="23"/>
  <c r="K17" i="23"/>
  <c r="J17" i="23"/>
  <c r="I17" i="23"/>
  <c r="H17" i="23"/>
  <c r="G17" i="23"/>
  <c r="F17" i="23"/>
  <c r="E17" i="23"/>
  <c r="D17" i="23" s="1"/>
  <c r="K16" i="23"/>
  <c r="J16" i="23"/>
  <c r="J4" i="23" s="1"/>
  <c r="F16" i="23"/>
  <c r="E16" i="23"/>
  <c r="K15" i="23"/>
  <c r="G15" i="23"/>
  <c r="F15" i="23"/>
  <c r="E15" i="23"/>
  <c r="K14" i="23"/>
  <c r="J14" i="23"/>
  <c r="I14" i="23"/>
  <c r="H14" i="23"/>
  <c r="G14" i="23"/>
  <c r="F14" i="23"/>
  <c r="E14" i="23"/>
  <c r="K13" i="23"/>
  <c r="J13" i="23"/>
  <c r="I13" i="23"/>
  <c r="H13" i="23"/>
  <c r="G13" i="23"/>
  <c r="F13" i="23"/>
  <c r="E13" i="23"/>
  <c r="K12" i="23"/>
  <c r="J12" i="23"/>
  <c r="I12" i="23"/>
  <c r="H12" i="23"/>
  <c r="G12" i="23"/>
  <c r="F12" i="23"/>
  <c r="E12" i="23"/>
  <c r="D12" i="23" s="1"/>
  <c r="K11" i="23"/>
  <c r="I11" i="23"/>
  <c r="H11" i="23"/>
  <c r="G11" i="23"/>
  <c r="F11" i="23"/>
  <c r="E11" i="23"/>
  <c r="K9" i="23"/>
  <c r="J9" i="23"/>
  <c r="I9" i="23"/>
  <c r="H9" i="23"/>
  <c r="G9" i="23"/>
  <c r="F9" i="23"/>
  <c r="E9" i="23"/>
  <c r="D9" i="23"/>
  <c r="K8" i="23"/>
  <c r="I8" i="23"/>
  <c r="G8" i="23"/>
  <c r="F8" i="23"/>
  <c r="E8" i="23"/>
  <c r="K7" i="23"/>
  <c r="J7" i="23"/>
  <c r="I7" i="23"/>
  <c r="H7" i="23"/>
  <c r="G7" i="23"/>
  <c r="F7" i="23"/>
  <c r="E7" i="23"/>
  <c r="D7" i="23"/>
  <c r="K6" i="23"/>
  <c r="J6" i="23"/>
  <c r="I6" i="23"/>
  <c r="G6" i="23"/>
  <c r="F6" i="23"/>
  <c r="E6" i="23"/>
  <c r="K5" i="23"/>
  <c r="J5" i="23"/>
  <c r="I5" i="23"/>
  <c r="H5" i="23"/>
  <c r="G5" i="23"/>
  <c r="F5" i="23"/>
  <c r="E5" i="23"/>
  <c r="D5" i="23" s="1"/>
  <c r="K4" i="23"/>
  <c r="F4" i="23"/>
  <c r="E4" i="23"/>
  <c r="K3" i="23"/>
  <c r="G3" i="23"/>
  <c r="F3" i="23"/>
  <c r="E3" i="23"/>
  <c r="G42" i="22"/>
  <c r="G43" i="22"/>
  <c r="G121" i="22"/>
  <c r="G122" i="22"/>
  <c r="G123" i="22"/>
  <c r="D162" i="22"/>
  <c r="D161" i="22"/>
  <c r="D160" i="22"/>
  <c r="K159" i="22"/>
  <c r="J159" i="22"/>
  <c r="I159" i="22"/>
  <c r="H159" i="22"/>
  <c r="G159" i="22"/>
  <c r="F159" i="22"/>
  <c r="E159" i="22"/>
  <c r="D159" i="22" s="1"/>
  <c r="D157" i="22"/>
  <c r="D156" i="22"/>
  <c r="F155" i="22"/>
  <c r="D155" i="22" s="1"/>
  <c r="D154" i="22"/>
  <c r="D153" i="22"/>
  <c r="D152" i="22"/>
  <c r="K151" i="22"/>
  <c r="J151" i="22"/>
  <c r="I151" i="22"/>
  <c r="H151" i="22"/>
  <c r="G151" i="22"/>
  <c r="F151" i="22"/>
  <c r="E151" i="22"/>
  <c r="D151" i="22"/>
  <c r="K150" i="22"/>
  <c r="K158" i="22" s="1"/>
  <c r="J150" i="22"/>
  <c r="J158" i="22" s="1"/>
  <c r="I150" i="22"/>
  <c r="I158" i="22" s="1"/>
  <c r="H150" i="22"/>
  <c r="H158" i="22" s="1"/>
  <c r="G150" i="22"/>
  <c r="F150" i="22"/>
  <c r="F158" i="22" s="1"/>
  <c r="E150" i="22"/>
  <c r="E158" i="22" s="1"/>
  <c r="D150" i="22"/>
  <c r="D149" i="22"/>
  <c r="D148" i="22"/>
  <c r="D147" i="22"/>
  <c r="K146" i="22"/>
  <c r="J146" i="22"/>
  <c r="I146" i="22"/>
  <c r="H146" i="22"/>
  <c r="G146" i="22"/>
  <c r="F146" i="22"/>
  <c r="E146" i="22"/>
  <c r="D146" i="22" s="1"/>
  <c r="D144" i="22"/>
  <c r="D143" i="22"/>
  <c r="D142" i="22"/>
  <c r="D141" i="22"/>
  <c r="F140" i="22"/>
  <c r="D140" i="22" s="1"/>
  <c r="D139" i="22"/>
  <c r="K138" i="22"/>
  <c r="J138" i="22"/>
  <c r="I138" i="22"/>
  <c r="H138" i="22"/>
  <c r="G138" i="22"/>
  <c r="F138" i="22"/>
  <c r="E138" i="22"/>
  <c r="D138" i="22"/>
  <c r="K137" i="22"/>
  <c r="K145" i="22" s="1"/>
  <c r="J137" i="22"/>
  <c r="J145" i="22" s="1"/>
  <c r="I137" i="22"/>
  <c r="I145" i="22" s="1"/>
  <c r="H137" i="22"/>
  <c r="G137" i="22"/>
  <c r="F137" i="22"/>
  <c r="F145" i="22" s="1"/>
  <c r="E137" i="22"/>
  <c r="E145" i="22" s="1"/>
  <c r="D137" i="22"/>
  <c r="D136" i="22"/>
  <c r="D135" i="22"/>
  <c r="D134" i="22"/>
  <c r="K133" i="22"/>
  <c r="J133" i="22"/>
  <c r="I133" i="22"/>
  <c r="H133" i="22"/>
  <c r="G133" i="22"/>
  <c r="F133" i="22"/>
  <c r="E133" i="22"/>
  <c r="D133" i="22" s="1"/>
  <c r="D131" i="22"/>
  <c r="D130" i="22"/>
  <c r="D129" i="22"/>
  <c r="D128" i="22"/>
  <c r="D127" i="22"/>
  <c r="D126" i="22"/>
  <c r="K125" i="22"/>
  <c r="J125" i="22"/>
  <c r="I125" i="22"/>
  <c r="H125" i="22"/>
  <c r="G125" i="22"/>
  <c r="F125" i="22"/>
  <c r="E125" i="22"/>
  <c r="D125" i="22" s="1"/>
  <c r="K124" i="22"/>
  <c r="K132" i="22" s="1"/>
  <c r="K119" i="22" s="1"/>
  <c r="J124" i="22"/>
  <c r="J132" i="22" s="1"/>
  <c r="J119" i="22" s="1"/>
  <c r="I124" i="22"/>
  <c r="I132" i="22" s="1"/>
  <c r="I119" i="22" s="1"/>
  <c r="H124" i="22"/>
  <c r="H132" i="22" s="1"/>
  <c r="H119" i="22" s="1"/>
  <c r="G124" i="22"/>
  <c r="G132" i="22" s="1"/>
  <c r="G119" i="22" s="1"/>
  <c r="F124" i="22"/>
  <c r="F132" i="22" s="1"/>
  <c r="F119" i="22" s="1"/>
  <c r="E124" i="22"/>
  <c r="E132" i="22" s="1"/>
  <c r="K123" i="22"/>
  <c r="J123" i="22"/>
  <c r="I123" i="22"/>
  <c r="H123" i="22"/>
  <c r="F123" i="22"/>
  <c r="E123" i="22"/>
  <c r="D123" i="22"/>
  <c r="K122" i="22"/>
  <c r="J122" i="22"/>
  <c r="I122" i="22"/>
  <c r="H122" i="22"/>
  <c r="F122" i="22"/>
  <c r="E122" i="22"/>
  <c r="D122" i="22" s="1"/>
  <c r="D4" i="22" s="1"/>
  <c r="K121" i="22"/>
  <c r="J121" i="22"/>
  <c r="I121" i="22"/>
  <c r="H121" i="22"/>
  <c r="F121" i="22"/>
  <c r="E121" i="22"/>
  <c r="D121" i="22"/>
  <c r="K120" i="22"/>
  <c r="J120" i="22"/>
  <c r="I120" i="22"/>
  <c r="H120" i="22"/>
  <c r="F120" i="22"/>
  <c r="E120" i="22"/>
  <c r="K118" i="22"/>
  <c r="J118" i="22"/>
  <c r="I118" i="22"/>
  <c r="H118" i="22"/>
  <c r="G118" i="22"/>
  <c r="F118" i="22"/>
  <c r="E118" i="22"/>
  <c r="D118" i="22"/>
  <c r="K117" i="22"/>
  <c r="J117" i="22"/>
  <c r="I117" i="22"/>
  <c r="H117" i="22"/>
  <c r="G117" i="22"/>
  <c r="F117" i="22"/>
  <c r="E117" i="22"/>
  <c r="D117" i="22"/>
  <c r="K116" i="22"/>
  <c r="J116" i="22"/>
  <c r="I116" i="22"/>
  <c r="H116" i="22"/>
  <c r="G116" i="22"/>
  <c r="F116" i="22"/>
  <c r="E116" i="22"/>
  <c r="D116" i="22"/>
  <c r="K115" i="22"/>
  <c r="J115" i="22"/>
  <c r="I115" i="22"/>
  <c r="H115" i="22"/>
  <c r="G115" i="22"/>
  <c r="F115" i="22"/>
  <c r="E115" i="22"/>
  <c r="D115" i="22"/>
  <c r="K114" i="22"/>
  <c r="J114" i="22"/>
  <c r="I114" i="22"/>
  <c r="H114" i="22"/>
  <c r="G114" i="22"/>
  <c r="F114" i="22"/>
  <c r="E114" i="22"/>
  <c r="D114" i="22"/>
  <c r="K113" i="22"/>
  <c r="J113" i="22"/>
  <c r="I113" i="22"/>
  <c r="H113" i="22"/>
  <c r="G113" i="22"/>
  <c r="F113" i="22"/>
  <c r="E113" i="22"/>
  <c r="D113" i="22"/>
  <c r="K112" i="22"/>
  <c r="J112" i="22"/>
  <c r="I112" i="22"/>
  <c r="H112" i="22"/>
  <c r="G112" i="22"/>
  <c r="F112" i="22"/>
  <c r="E112" i="22"/>
  <c r="D112" i="22"/>
  <c r="K111" i="22"/>
  <c r="J111" i="22"/>
  <c r="I111" i="22"/>
  <c r="H111" i="22"/>
  <c r="F111" i="22"/>
  <c r="E111" i="22"/>
  <c r="D110" i="22"/>
  <c r="D109" i="22"/>
  <c r="D108" i="22"/>
  <c r="K107" i="22"/>
  <c r="J107" i="22"/>
  <c r="I107" i="22"/>
  <c r="H107" i="22"/>
  <c r="G107" i="22"/>
  <c r="F107" i="22"/>
  <c r="E107" i="22"/>
  <c r="D107" i="22" s="1"/>
  <c r="D105" i="22"/>
  <c r="D104" i="22"/>
  <c r="D103" i="22"/>
  <c r="E102" i="22"/>
  <c r="D102" i="22"/>
  <c r="D101" i="22"/>
  <c r="K100" i="22"/>
  <c r="J100" i="22"/>
  <c r="I100" i="22"/>
  <c r="H100" i="22"/>
  <c r="G100" i="22"/>
  <c r="F100" i="22"/>
  <c r="E100" i="22"/>
  <c r="D100" i="22" s="1"/>
  <c r="K99" i="22"/>
  <c r="K106" i="22" s="1"/>
  <c r="J99" i="22"/>
  <c r="J106" i="22" s="1"/>
  <c r="I99" i="22"/>
  <c r="I106" i="22" s="1"/>
  <c r="H99" i="22"/>
  <c r="H106" i="22" s="1"/>
  <c r="G99" i="22"/>
  <c r="G106" i="22" s="1"/>
  <c r="F99" i="22"/>
  <c r="F106" i="22" s="1"/>
  <c r="E99" i="22"/>
  <c r="E106" i="22" s="1"/>
  <c r="D106" i="22" s="1"/>
  <c r="D98" i="22"/>
  <c r="D97" i="22"/>
  <c r="D96" i="22"/>
  <c r="K95" i="22"/>
  <c r="J95" i="22"/>
  <c r="I95" i="22"/>
  <c r="H95" i="22"/>
  <c r="G95" i="22"/>
  <c r="F95" i="22"/>
  <c r="E95" i="22"/>
  <c r="D95" i="22"/>
  <c r="D93" i="22"/>
  <c r="D92" i="22"/>
  <c r="D91" i="22"/>
  <c r="E90" i="22"/>
  <c r="D90" i="22" s="1"/>
  <c r="D89" i="22"/>
  <c r="K88" i="22"/>
  <c r="J88" i="22"/>
  <c r="I88" i="22"/>
  <c r="H88" i="22"/>
  <c r="G88" i="22"/>
  <c r="F88" i="22"/>
  <c r="E88" i="22"/>
  <c r="D88" i="22"/>
  <c r="K87" i="22"/>
  <c r="K94" i="22" s="1"/>
  <c r="K82" i="22" s="1"/>
  <c r="J87" i="22"/>
  <c r="J94" i="22" s="1"/>
  <c r="J82" i="22" s="1"/>
  <c r="I87" i="22"/>
  <c r="I94" i="22" s="1"/>
  <c r="I82" i="22" s="1"/>
  <c r="H87" i="22"/>
  <c r="H94" i="22" s="1"/>
  <c r="H82" i="22" s="1"/>
  <c r="G87" i="22"/>
  <c r="G94" i="22" s="1"/>
  <c r="G82" i="22" s="1"/>
  <c r="F87" i="22"/>
  <c r="F94" i="22" s="1"/>
  <c r="F82" i="22" s="1"/>
  <c r="E87" i="22"/>
  <c r="E94" i="22" s="1"/>
  <c r="D87" i="22"/>
  <c r="K86" i="22"/>
  <c r="J86" i="22"/>
  <c r="I86" i="22"/>
  <c r="H86" i="22"/>
  <c r="G86" i="22"/>
  <c r="F86" i="22"/>
  <c r="E86" i="22"/>
  <c r="D86" i="22"/>
  <c r="K85" i="22"/>
  <c r="J85" i="22"/>
  <c r="I85" i="22"/>
  <c r="H85" i="22"/>
  <c r="G85" i="22"/>
  <c r="F85" i="22"/>
  <c r="E85" i="22"/>
  <c r="D85" i="22"/>
  <c r="K84" i="22"/>
  <c r="J84" i="22"/>
  <c r="I84" i="22"/>
  <c r="H84" i="22"/>
  <c r="G84" i="22"/>
  <c r="F84" i="22"/>
  <c r="E84" i="22"/>
  <c r="D84" i="22"/>
  <c r="K83" i="22"/>
  <c r="J83" i="22"/>
  <c r="I83" i="22"/>
  <c r="H83" i="22"/>
  <c r="G83" i="22"/>
  <c r="F83" i="22"/>
  <c r="E83" i="22"/>
  <c r="D83" i="22"/>
  <c r="K81" i="22"/>
  <c r="J81" i="22"/>
  <c r="I81" i="22"/>
  <c r="H81" i="22"/>
  <c r="G81" i="22"/>
  <c r="F81" i="22"/>
  <c r="E81" i="22"/>
  <c r="D81" i="22"/>
  <c r="K80" i="22"/>
  <c r="J80" i="22"/>
  <c r="I80" i="22"/>
  <c r="H80" i="22"/>
  <c r="G80" i="22"/>
  <c r="F80" i="22"/>
  <c r="E80" i="22"/>
  <c r="D80" i="22"/>
  <c r="K79" i="22"/>
  <c r="J79" i="22"/>
  <c r="I79" i="22"/>
  <c r="H79" i="22"/>
  <c r="G79" i="22"/>
  <c r="F79" i="22"/>
  <c r="E79" i="22"/>
  <c r="D79" i="22"/>
  <c r="K78" i="22"/>
  <c r="J78" i="22"/>
  <c r="I78" i="22"/>
  <c r="H78" i="22"/>
  <c r="G78" i="22"/>
  <c r="F78" i="22"/>
  <c r="E78" i="22"/>
  <c r="D78" i="22"/>
  <c r="K77" i="22"/>
  <c r="J77" i="22"/>
  <c r="I77" i="22"/>
  <c r="H77" i="22"/>
  <c r="G77" i="22"/>
  <c r="F77" i="22"/>
  <c r="E77" i="22"/>
  <c r="D77" i="22"/>
  <c r="K76" i="22"/>
  <c r="J76" i="22"/>
  <c r="I76" i="22"/>
  <c r="H76" i="22"/>
  <c r="G76" i="22"/>
  <c r="F76" i="22"/>
  <c r="E76" i="22"/>
  <c r="D76" i="22"/>
  <c r="K75" i="22"/>
  <c r="J75" i="22"/>
  <c r="I75" i="22"/>
  <c r="H75" i="22"/>
  <c r="G75" i="22"/>
  <c r="F75" i="22"/>
  <c r="E75" i="22"/>
  <c r="D75" i="22"/>
  <c r="D74" i="22"/>
  <c r="D73" i="22"/>
  <c r="D72" i="22"/>
  <c r="K71" i="22"/>
  <c r="J71" i="22"/>
  <c r="I71" i="22"/>
  <c r="H71" i="22"/>
  <c r="G71" i="22"/>
  <c r="F71" i="22"/>
  <c r="E71" i="22"/>
  <c r="D71" i="22" s="1"/>
  <c r="D69" i="22"/>
  <c r="D68" i="22"/>
  <c r="D67" i="22"/>
  <c r="D66" i="22"/>
  <c r="D65" i="22"/>
  <c r="K64" i="22"/>
  <c r="J64" i="22"/>
  <c r="I64" i="22"/>
  <c r="H64" i="22"/>
  <c r="G64" i="22"/>
  <c r="F64" i="22"/>
  <c r="E64" i="22"/>
  <c r="D64" i="22"/>
  <c r="K63" i="22"/>
  <c r="K70" i="22" s="1"/>
  <c r="J63" i="22"/>
  <c r="J70" i="22" s="1"/>
  <c r="I63" i="22"/>
  <c r="I70" i="22" s="1"/>
  <c r="H63" i="22"/>
  <c r="H70" i="22" s="1"/>
  <c r="G63" i="22"/>
  <c r="G70" i="22" s="1"/>
  <c r="F63" i="22"/>
  <c r="F70" i="22" s="1"/>
  <c r="E63" i="22"/>
  <c r="E70" i="22" s="1"/>
  <c r="D63" i="22"/>
  <c r="D62" i="22"/>
  <c r="D61" i="22"/>
  <c r="D60" i="22"/>
  <c r="K59" i="22"/>
  <c r="J59" i="22"/>
  <c r="I59" i="22"/>
  <c r="H59" i="22"/>
  <c r="G59" i="22"/>
  <c r="F59" i="22"/>
  <c r="E59" i="22"/>
  <c r="D59" i="22" s="1"/>
  <c r="D57" i="22"/>
  <c r="D56" i="22"/>
  <c r="D55" i="22"/>
  <c r="D54" i="22"/>
  <c r="D53" i="22"/>
  <c r="K52" i="22"/>
  <c r="J52" i="22"/>
  <c r="I52" i="22"/>
  <c r="H52" i="22"/>
  <c r="G52" i="22"/>
  <c r="F52" i="22"/>
  <c r="E52" i="22"/>
  <c r="D52" i="22"/>
  <c r="K51" i="22"/>
  <c r="K58" i="22" s="1"/>
  <c r="J51" i="22"/>
  <c r="J58" i="22" s="1"/>
  <c r="I51" i="22"/>
  <c r="I58" i="22" s="1"/>
  <c r="H51" i="22"/>
  <c r="H58" i="22" s="1"/>
  <c r="G51" i="22"/>
  <c r="G58" i="22" s="1"/>
  <c r="F51" i="22"/>
  <c r="F58" i="22" s="1"/>
  <c r="E51" i="22"/>
  <c r="E58" i="22" s="1"/>
  <c r="D51" i="22"/>
  <c r="D50" i="22"/>
  <c r="D49" i="22"/>
  <c r="D48" i="22"/>
  <c r="K47" i="22"/>
  <c r="J47" i="22"/>
  <c r="I47" i="22"/>
  <c r="H47" i="22"/>
  <c r="G47" i="22"/>
  <c r="F47" i="22"/>
  <c r="E47" i="22"/>
  <c r="D47" i="22" s="1"/>
  <c r="D45" i="22"/>
  <c r="D44" i="22"/>
  <c r="L43" i="22"/>
  <c r="E43" i="22"/>
  <c r="D43" i="22"/>
  <c r="L42" i="22"/>
  <c r="E42" i="22"/>
  <c r="D42" i="22" s="1"/>
  <c r="D41" i="22"/>
  <c r="K40" i="22"/>
  <c r="J40" i="22"/>
  <c r="I40" i="22"/>
  <c r="H40" i="22"/>
  <c r="G40" i="22"/>
  <c r="F40" i="22"/>
  <c r="E40" i="22"/>
  <c r="D40" i="22"/>
  <c r="K39" i="22"/>
  <c r="K46" i="22" s="1"/>
  <c r="K34" i="22" s="1"/>
  <c r="K22" i="22" s="1"/>
  <c r="J39" i="22"/>
  <c r="J46" i="22" s="1"/>
  <c r="J34" i="22" s="1"/>
  <c r="J22" i="22" s="1"/>
  <c r="I39" i="22"/>
  <c r="I46" i="22" s="1"/>
  <c r="I34" i="22" s="1"/>
  <c r="I22" i="22" s="1"/>
  <c r="H39" i="22"/>
  <c r="H46" i="22" s="1"/>
  <c r="H34" i="22" s="1"/>
  <c r="H22" i="22" s="1"/>
  <c r="G39" i="22"/>
  <c r="G46" i="22" s="1"/>
  <c r="G34" i="22" s="1"/>
  <c r="G22" i="22" s="1"/>
  <c r="F39" i="22"/>
  <c r="F46" i="22" s="1"/>
  <c r="F34" i="22" s="1"/>
  <c r="F22" i="22" s="1"/>
  <c r="E39" i="22"/>
  <c r="E46" i="22" s="1"/>
  <c r="D39" i="22"/>
  <c r="K38" i="22"/>
  <c r="J38" i="22"/>
  <c r="I38" i="22"/>
  <c r="H38" i="22"/>
  <c r="G38" i="22"/>
  <c r="F38" i="22"/>
  <c r="E38" i="22"/>
  <c r="D38" i="22"/>
  <c r="K37" i="22"/>
  <c r="J37" i="22"/>
  <c r="I37" i="22"/>
  <c r="H37" i="22"/>
  <c r="G37" i="22"/>
  <c r="F37" i="22"/>
  <c r="E37" i="22"/>
  <c r="D37" i="22"/>
  <c r="K36" i="22"/>
  <c r="J36" i="22"/>
  <c r="I36" i="22"/>
  <c r="H36" i="22"/>
  <c r="G36" i="22"/>
  <c r="F36" i="22"/>
  <c r="E36" i="22"/>
  <c r="D36" i="22"/>
  <c r="K35" i="22"/>
  <c r="J35" i="22"/>
  <c r="I35" i="22"/>
  <c r="H35" i="22"/>
  <c r="G35" i="22"/>
  <c r="F35" i="22"/>
  <c r="E35" i="22"/>
  <c r="D35" i="22"/>
  <c r="D33" i="22"/>
  <c r="K32" i="22"/>
  <c r="J32" i="22"/>
  <c r="I32" i="22"/>
  <c r="H32" i="22"/>
  <c r="G32" i="22"/>
  <c r="F32" i="22"/>
  <c r="E32" i="22"/>
  <c r="D32" i="22" s="1"/>
  <c r="K31" i="22"/>
  <c r="J31" i="22"/>
  <c r="I31" i="22"/>
  <c r="H31" i="22"/>
  <c r="G31" i="22"/>
  <c r="F31" i="22"/>
  <c r="E31" i="22"/>
  <c r="D31" i="22" s="1"/>
  <c r="K30" i="22"/>
  <c r="J30" i="22"/>
  <c r="I30" i="22"/>
  <c r="H30" i="22"/>
  <c r="G30" i="22"/>
  <c r="F30" i="22"/>
  <c r="E30" i="22"/>
  <c r="D30" i="22" s="1"/>
  <c r="K29" i="22"/>
  <c r="J29" i="22"/>
  <c r="I29" i="22"/>
  <c r="H29" i="22"/>
  <c r="G29" i="22"/>
  <c r="F29" i="22"/>
  <c r="E29" i="22"/>
  <c r="D29" i="22" s="1"/>
  <c r="K28" i="22"/>
  <c r="J28" i="22"/>
  <c r="I28" i="22"/>
  <c r="H28" i="22"/>
  <c r="G28" i="22"/>
  <c r="F28" i="22"/>
  <c r="E28" i="22"/>
  <c r="D28" i="22" s="1"/>
  <c r="K27" i="22"/>
  <c r="J27" i="22"/>
  <c r="I27" i="22"/>
  <c r="H27" i="22"/>
  <c r="G27" i="22"/>
  <c r="F27" i="22"/>
  <c r="E27" i="22"/>
  <c r="D27" i="22" s="1"/>
  <c r="K26" i="22"/>
  <c r="J26" i="22"/>
  <c r="I26" i="22"/>
  <c r="H26" i="22"/>
  <c r="G26" i="22"/>
  <c r="F26" i="22"/>
  <c r="E26" i="22"/>
  <c r="D26" i="22" s="1"/>
  <c r="K25" i="22"/>
  <c r="J25" i="22"/>
  <c r="I25" i="22"/>
  <c r="H25" i="22"/>
  <c r="G25" i="22"/>
  <c r="F25" i="22"/>
  <c r="E25" i="22"/>
  <c r="D25" i="22" s="1"/>
  <c r="K24" i="22"/>
  <c r="J24" i="22"/>
  <c r="I24" i="22"/>
  <c r="H24" i="22"/>
  <c r="G24" i="22"/>
  <c r="F24" i="22"/>
  <c r="E24" i="22"/>
  <c r="D24" i="22" s="1"/>
  <c r="L23" i="22" s="1"/>
  <c r="K23" i="22"/>
  <c r="J23" i="22"/>
  <c r="I23" i="22"/>
  <c r="H23" i="22"/>
  <c r="F23" i="22"/>
  <c r="E23" i="22"/>
  <c r="K21" i="22"/>
  <c r="J21" i="22"/>
  <c r="I21" i="22"/>
  <c r="H21" i="22"/>
  <c r="G21" i="22"/>
  <c r="F21" i="22"/>
  <c r="E21" i="22"/>
  <c r="D21" i="22"/>
  <c r="K20" i="22"/>
  <c r="J20" i="22"/>
  <c r="I20" i="22"/>
  <c r="H20" i="22"/>
  <c r="G20" i="22"/>
  <c r="F20" i="22"/>
  <c r="E20" i="22"/>
  <c r="D20" i="22"/>
  <c r="K19" i="22"/>
  <c r="J19" i="22"/>
  <c r="I19" i="22"/>
  <c r="H19" i="22"/>
  <c r="G19" i="22"/>
  <c r="F19" i="22"/>
  <c r="E19" i="22"/>
  <c r="D19" i="22"/>
  <c r="K18" i="22"/>
  <c r="J18" i="22"/>
  <c r="I18" i="22"/>
  <c r="H18" i="22"/>
  <c r="G18" i="22"/>
  <c r="F18" i="22"/>
  <c r="E18" i="22"/>
  <c r="D18" i="22"/>
  <c r="K17" i="22"/>
  <c r="J17" i="22"/>
  <c r="I17" i="22"/>
  <c r="H17" i="22"/>
  <c r="G17" i="22"/>
  <c r="F17" i="22"/>
  <c r="E17" i="22"/>
  <c r="D17" i="22"/>
  <c r="K16" i="22"/>
  <c r="J16" i="22"/>
  <c r="I16" i="22"/>
  <c r="H16" i="22"/>
  <c r="G16" i="22"/>
  <c r="F16" i="22"/>
  <c r="E16" i="22"/>
  <c r="D16" i="22"/>
  <c r="K15" i="22"/>
  <c r="J15" i="22"/>
  <c r="I15" i="22"/>
  <c r="H15" i="22"/>
  <c r="F15" i="22"/>
  <c r="E15" i="22"/>
  <c r="K12" i="22"/>
  <c r="J12" i="22"/>
  <c r="I12" i="22"/>
  <c r="H12" i="22"/>
  <c r="G12" i="22"/>
  <c r="F12" i="22"/>
  <c r="E12" i="22"/>
  <c r="D12" i="22"/>
  <c r="K11" i="22"/>
  <c r="J11" i="22"/>
  <c r="I11" i="22"/>
  <c r="H11" i="22"/>
  <c r="G11" i="22"/>
  <c r="F11" i="22"/>
  <c r="E11" i="22"/>
  <c r="D11" i="22"/>
  <c r="K10" i="22"/>
  <c r="J10" i="22"/>
  <c r="I10" i="22"/>
  <c r="H10" i="22"/>
  <c r="G10" i="22"/>
  <c r="F10" i="22"/>
  <c r="E10" i="22"/>
  <c r="D10" i="22"/>
  <c r="K9" i="22"/>
  <c r="J9" i="22"/>
  <c r="I9" i="22"/>
  <c r="H9" i="22"/>
  <c r="G9" i="22"/>
  <c r="F9" i="22"/>
  <c r="E9" i="22"/>
  <c r="K8" i="22"/>
  <c r="J8" i="22"/>
  <c r="I8" i="22"/>
  <c r="H8" i="22"/>
  <c r="G8" i="22"/>
  <c r="F8" i="22"/>
  <c r="E8" i="22"/>
  <c r="D8" i="22"/>
  <c r="K7" i="22"/>
  <c r="J7" i="22"/>
  <c r="I7" i="22"/>
  <c r="H7" i="22"/>
  <c r="G7" i="22"/>
  <c r="F7" i="22"/>
  <c r="E7" i="22"/>
  <c r="D7" i="22"/>
  <c r="K6" i="22"/>
  <c r="J6" i="22"/>
  <c r="I6" i="22"/>
  <c r="H6" i="22"/>
  <c r="G6" i="22"/>
  <c r="F6" i="22"/>
  <c r="E6" i="22"/>
  <c r="K5" i="22"/>
  <c r="J5" i="22"/>
  <c r="I5" i="22"/>
  <c r="H5" i="22"/>
  <c r="G5" i="22"/>
  <c r="F5" i="22"/>
  <c r="E5" i="22"/>
  <c r="D5" i="22"/>
  <c r="K4" i="22"/>
  <c r="J4" i="22"/>
  <c r="I4" i="22"/>
  <c r="H4" i="22"/>
  <c r="G4" i="22"/>
  <c r="F4" i="22"/>
  <c r="E4" i="22"/>
  <c r="K3" i="22"/>
  <c r="J3" i="22"/>
  <c r="I3" i="22"/>
  <c r="H3" i="22"/>
  <c r="G3" i="22"/>
  <c r="F3" i="22"/>
  <c r="E3" i="22"/>
  <c r="D3" i="22"/>
  <c r="K2" i="22"/>
  <c r="J2" i="22"/>
  <c r="I2" i="22"/>
  <c r="H2" i="22"/>
  <c r="G2" i="22"/>
  <c r="F2" i="22"/>
  <c r="E2" i="22"/>
  <c r="K1" i="22"/>
  <c r="J1" i="22"/>
  <c r="I1" i="22"/>
  <c r="H1" i="22"/>
  <c r="G1" i="22"/>
  <c r="F1" i="22"/>
  <c r="E1" i="22"/>
  <c r="D33" i="21"/>
  <c r="G43" i="21"/>
  <c r="G42" i="21"/>
  <c r="G31" i="21"/>
  <c r="G30" i="21"/>
  <c r="D34" i="25" l="1"/>
  <c r="E22" i="25"/>
  <c r="D22" i="25" s="1"/>
  <c r="L22" i="25" s="1"/>
  <c r="M22" i="25" s="1"/>
  <c r="D5" i="24"/>
  <c r="L16" i="24"/>
  <c r="L17" i="24" s="1"/>
  <c r="D27" i="24"/>
  <c r="D2" i="24"/>
  <c r="E82" i="24"/>
  <c r="D82" i="24" s="1"/>
  <c r="K22" i="24"/>
  <c r="G22" i="24"/>
  <c r="D46" i="24"/>
  <c r="E34" i="24"/>
  <c r="I22" i="24"/>
  <c r="G22" i="23"/>
  <c r="G10" i="23" s="1"/>
  <c r="D14" i="23"/>
  <c r="D8" i="23"/>
  <c r="D13" i="23"/>
  <c r="L11" i="23" s="1"/>
  <c r="H15" i="23"/>
  <c r="H3" i="23" s="1"/>
  <c r="D19" i="23"/>
  <c r="D20" i="23"/>
  <c r="H16" i="23"/>
  <c r="H4" i="23" s="1"/>
  <c r="D52" i="23"/>
  <c r="H6" i="23"/>
  <c r="D6" i="23" s="1"/>
  <c r="D18" i="23"/>
  <c r="H51" i="23"/>
  <c r="H58" i="23" s="1"/>
  <c r="H22" i="23" s="1"/>
  <c r="H10" i="23" s="1"/>
  <c r="D28" i="23"/>
  <c r="E27" i="23"/>
  <c r="J35" i="23"/>
  <c r="E39" i="23"/>
  <c r="G40" i="23"/>
  <c r="D40" i="23" s="1"/>
  <c r="E51" i="23"/>
  <c r="D6" i="22"/>
  <c r="D2" i="22"/>
  <c r="D9" i="22"/>
  <c r="D1" i="22"/>
  <c r="G120" i="22"/>
  <c r="L44" i="22"/>
  <c r="D58" i="22"/>
  <c r="D70" i="22"/>
  <c r="D99" i="22"/>
  <c r="D124" i="22"/>
  <c r="D145" i="22"/>
  <c r="D158" i="22"/>
  <c r="D120" i="22"/>
  <c r="D46" i="22"/>
  <c r="E34" i="22"/>
  <c r="D94" i="22"/>
  <c r="E82" i="22"/>
  <c r="D82" i="22" s="1"/>
  <c r="D132" i="22"/>
  <c r="E119" i="22"/>
  <c r="D119" i="22" s="1"/>
  <c r="D62" i="21"/>
  <c r="D61" i="21"/>
  <c r="D60" i="21"/>
  <c r="K59" i="21"/>
  <c r="K51" i="21" s="1"/>
  <c r="K58" i="21" s="1"/>
  <c r="J59" i="21"/>
  <c r="I59" i="21"/>
  <c r="I51" i="21" s="1"/>
  <c r="I58" i="21" s="1"/>
  <c r="H59" i="21"/>
  <c r="G59" i="21"/>
  <c r="G51" i="21" s="1"/>
  <c r="G58" i="21" s="1"/>
  <c r="F59" i="21"/>
  <c r="E59" i="21"/>
  <c r="D57" i="21"/>
  <c r="D56" i="21"/>
  <c r="D55" i="21"/>
  <c r="D54" i="21"/>
  <c r="D53" i="21"/>
  <c r="K52" i="21"/>
  <c r="J52" i="21"/>
  <c r="J16" i="21" s="1"/>
  <c r="I52" i="21"/>
  <c r="H52" i="21"/>
  <c r="G52" i="21"/>
  <c r="F52" i="21"/>
  <c r="F16" i="21" s="1"/>
  <c r="E52" i="21"/>
  <c r="D52" i="21"/>
  <c r="J51" i="21"/>
  <c r="J58" i="21" s="1"/>
  <c r="H51" i="21"/>
  <c r="H58" i="21" s="1"/>
  <c r="F51" i="21"/>
  <c r="F58" i="21" s="1"/>
  <c r="D50" i="21"/>
  <c r="D49" i="21"/>
  <c r="D48" i="21"/>
  <c r="K47" i="21"/>
  <c r="K39" i="21" s="1"/>
  <c r="K46" i="21" s="1"/>
  <c r="J47" i="21"/>
  <c r="I47" i="21"/>
  <c r="I39" i="21" s="1"/>
  <c r="I46" i="21" s="1"/>
  <c r="H47" i="21"/>
  <c r="G47" i="21"/>
  <c r="G39" i="21" s="1"/>
  <c r="G46" i="21" s="1"/>
  <c r="F47" i="21"/>
  <c r="E47" i="21"/>
  <c r="D45" i="21"/>
  <c r="D44" i="21"/>
  <c r="D43" i="21"/>
  <c r="D42" i="21"/>
  <c r="D41" i="21"/>
  <c r="K40" i="21"/>
  <c r="J40" i="21"/>
  <c r="I40" i="21"/>
  <c r="H40" i="21"/>
  <c r="G40" i="21"/>
  <c r="F40" i="21"/>
  <c r="E40" i="21"/>
  <c r="D40" i="21"/>
  <c r="J39" i="21"/>
  <c r="J46" i="21" s="1"/>
  <c r="H39" i="21"/>
  <c r="H46" i="21" s="1"/>
  <c r="F39" i="21"/>
  <c r="F46" i="21" s="1"/>
  <c r="K38" i="21"/>
  <c r="J38" i="21"/>
  <c r="K37" i="21"/>
  <c r="K25" i="21" s="1"/>
  <c r="K13" i="21" s="1"/>
  <c r="J37" i="21"/>
  <c r="I37" i="21"/>
  <c r="H37" i="21"/>
  <c r="D37" i="21"/>
  <c r="D36" i="21"/>
  <c r="K35" i="21"/>
  <c r="H35" i="21"/>
  <c r="G35" i="21"/>
  <c r="F35" i="21"/>
  <c r="E35" i="21"/>
  <c r="G32" i="21"/>
  <c r="G20" i="21" s="1"/>
  <c r="G8" i="21" s="1"/>
  <c r="F32" i="21"/>
  <c r="D32" i="21"/>
  <c r="F31" i="21"/>
  <c r="D31" i="21"/>
  <c r="F30" i="21"/>
  <c r="D30" i="21"/>
  <c r="D29" i="21"/>
  <c r="K28" i="21"/>
  <c r="K16" i="21" s="1"/>
  <c r="K4" i="21" s="1"/>
  <c r="J28" i="21"/>
  <c r="I28" i="21"/>
  <c r="I16" i="21" s="1"/>
  <c r="I4" i="21" s="1"/>
  <c r="H28" i="21"/>
  <c r="G28" i="21"/>
  <c r="G16" i="21" s="1"/>
  <c r="G4" i="21" s="1"/>
  <c r="F28" i="21"/>
  <c r="E28" i="21"/>
  <c r="H27" i="21"/>
  <c r="H34" i="21" s="1"/>
  <c r="G27" i="21"/>
  <c r="G34" i="21" s="1"/>
  <c r="G22" i="21" s="1"/>
  <c r="G10" i="21" s="1"/>
  <c r="F27" i="21"/>
  <c r="F34" i="21" s="1"/>
  <c r="E27" i="21"/>
  <c r="K26" i="21"/>
  <c r="K14" i="21" s="1"/>
  <c r="I26" i="21"/>
  <c r="I14" i="21" s="1"/>
  <c r="H26" i="21"/>
  <c r="G26" i="21"/>
  <c r="G14" i="21" s="1"/>
  <c r="F26" i="21"/>
  <c r="E26" i="21"/>
  <c r="J25" i="21"/>
  <c r="H25" i="21"/>
  <c r="G25" i="21"/>
  <c r="G13" i="21" s="1"/>
  <c r="F25" i="21"/>
  <c r="E25" i="21"/>
  <c r="K24" i="21"/>
  <c r="K12" i="21" s="1"/>
  <c r="J24" i="21"/>
  <c r="I24" i="21"/>
  <c r="I12" i="21" s="1"/>
  <c r="H24" i="21"/>
  <c r="G24" i="21"/>
  <c r="G12" i="21" s="1"/>
  <c r="F24" i="21"/>
  <c r="E24" i="21"/>
  <c r="H23" i="21"/>
  <c r="G23" i="21"/>
  <c r="F23" i="21"/>
  <c r="E23" i="21"/>
  <c r="D21" i="21"/>
  <c r="K20" i="21"/>
  <c r="J20" i="21"/>
  <c r="I20" i="21"/>
  <c r="H20" i="21"/>
  <c r="F20" i="21"/>
  <c r="F8" i="21" s="1"/>
  <c r="E20" i="21"/>
  <c r="D20" i="21"/>
  <c r="K19" i="21"/>
  <c r="J19" i="21"/>
  <c r="J7" i="21" s="1"/>
  <c r="I19" i="21"/>
  <c r="H19" i="21"/>
  <c r="H7" i="21" s="1"/>
  <c r="G19" i="21"/>
  <c r="F19" i="21"/>
  <c r="F7" i="21" s="1"/>
  <c r="D7" i="21" s="1"/>
  <c r="E19" i="21"/>
  <c r="D19" i="21"/>
  <c r="K18" i="21"/>
  <c r="J18" i="21"/>
  <c r="J6" i="21" s="1"/>
  <c r="I18" i="21"/>
  <c r="H18" i="21"/>
  <c r="H6" i="21" s="1"/>
  <c r="G18" i="21"/>
  <c r="F18" i="21"/>
  <c r="F6" i="21" s="1"/>
  <c r="D6" i="21" s="1"/>
  <c r="E18" i="21"/>
  <c r="D18" i="21"/>
  <c r="K17" i="21"/>
  <c r="J17" i="21"/>
  <c r="J5" i="21" s="1"/>
  <c r="I17" i="21"/>
  <c r="H17" i="21"/>
  <c r="H5" i="21" s="1"/>
  <c r="G17" i="21"/>
  <c r="F17" i="21"/>
  <c r="E17" i="21"/>
  <c r="D17" i="21"/>
  <c r="H16" i="21"/>
  <c r="H4" i="21" s="1"/>
  <c r="H15" i="21"/>
  <c r="H3" i="21" s="1"/>
  <c r="H14" i="21"/>
  <c r="F14" i="21"/>
  <c r="J13" i="21"/>
  <c r="H13" i="21"/>
  <c r="F13" i="21"/>
  <c r="J12" i="21"/>
  <c r="H12" i="21"/>
  <c r="F12" i="21"/>
  <c r="H11" i="21"/>
  <c r="F11" i="21"/>
  <c r="K9" i="21"/>
  <c r="J9" i="21"/>
  <c r="I9" i="21"/>
  <c r="H9" i="21"/>
  <c r="G9" i="21"/>
  <c r="F9" i="21"/>
  <c r="E9" i="21"/>
  <c r="D9" i="21"/>
  <c r="K8" i="21"/>
  <c r="J8" i="21"/>
  <c r="I8" i="21"/>
  <c r="H8" i="21"/>
  <c r="E8" i="21"/>
  <c r="K7" i="21"/>
  <c r="I7" i="21"/>
  <c r="G7" i="21"/>
  <c r="E7" i="21"/>
  <c r="K6" i="21"/>
  <c r="I6" i="21"/>
  <c r="G6" i="21"/>
  <c r="E6" i="21"/>
  <c r="K5" i="21"/>
  <c r="I5" i="21"/>
  <c r="G5" i="21"/>
  <c r="E5" i="21"/>
  <c r="J4" i="21"/>
  <c r="F4" i="21"/>
  <c r="G31" i="20"/>
  <c r="L43" i="20"/>
  <c r="L42" i="20"/>
  <c r="L44" i="20" s="1"/>
  <c r="G1" i="20"/>
  <c r="D162" i="20"/>
  <c r="D161" i="20"/>
  <c r="D160" i="20"/>
  <c r="K159" i="20"/>
  <c r="J159" i="20"/>
  <c r="J150" i="20" s="1"/>
  <c r="J158" i="20" s="1"/>
  <c r="I159" i="20"/>
  <c r="H159" i="20"/>
  <c r="H150" i="20" s="1"/>
  <c r="H158" i="20" s="1"/>
  <c r="G159" i="20"/>
  <c r="F159" i="20"/>
  <c r="F150" i="20" s="1"/>
  <c r="F158" i="20" s="1"/>
  <c r="E159" i="20"/>
  <c r="D159" i="20"/>
  <c r="D157" i="20"/>
  <c r="D156" i="20"/>
  <c r="F155" i="20"/>
  <c r="D155" i="20"/>
  <c r="D154" i="20"/>
  <c r="D153" i="20"/>
  <c r="D152" i="20"/>
  <c r="K151" i="20"/>
  <c r="J151" i="20"/>
  <c r="I151" i="20"/>
  <c r="H151" i="20"/>
  <c r="G151" i="20"/>
  <c r="F151" i="20"/>
  <c r="E151" i="20"/>
  <c r="D151" i="20" s="1"/>
  <c r="K150" i="20"/>
  <c r="K158" i="20" s="1"/>
  <c r="I150" i="20"/>
  <c r="I158" i="20" s="1"/>
  <c r="G150" i="20"/>
  <c r="E150" i="20"/>
  <c r="D149" i="20"/>
  <c r="D148" i="20"/>
  <c r="D147" i="20"/>
  <c r="K146" i="20"/>
  <c r="J146" i="20"/>
  <c r="J137" i="20" s="1"/>
  <c r="J145" i="20" s="1"/>
  <c r="I146" i="20"/>
  <c r="H146" i="20"/>
  <c r="H137" i="20" s="1"/>
  <c r="G146" i="20"/>
  <c r="F146" i="20"/>
  <c r="F137" i="20" s="1"/>
  <c r="F145" i="20" s="1"/>
  <c r="E146" i="20"/>
  <c r="D146" i="20"/>
  <c r="D144" i="20"/>
  <c r="D143" i="20"/>
  <c r="D142" i="20"/>
  <c r="D141" i="20"/>
  <c r="F140" i="20"/>
  <c r="D140" i="20"/>
  <c r="D139" i="20"/>
  <c r="K138" i="20"/>
  <c r="J138" i="20"/>
  <c r="I138" i="20"/>
  <c r="H138" i="20"/>
  <c r="G138" i="20"/>
  <c r="F138" i="20"/>
  <c r="E138" i="20"/>
  <c r="D138" i="20" s="1"/>
  <c r="K137" i="20"/>
  <c r="K145" i="20" s="1"/>
  <c r="I137" i="20"/>
  <c r="I145" i="20" s="1"/>
  <c r="G137" i="20"/>
  <c r="E137" i="20"/>
  <c r="D136" i="20"/>
  <c r="D135" i="20"/>
  <c r="D134" i="20"/>
  <c r="K133" i="20"/>
  <c r="J133" i="20"/>
  <c r="I133" i="20"/>
  <c r="H133" i="20"/>
  <c r="G133" i="20"/>
  <c r="F133" i="20"/>
  <c r="E133" i="20"/>
  <c r="D133" i="20"/>
  <c r="D131" i="20"/>
  <c r="D130" i="20"/>
  <c r="D129" i="20"/>
  <c r="D128" i="20"/>
  <c r="D127" i="20"/>
  <c r="D126" i="20"/>
  <c r="K125" i="20"/>
  <c r="J125" i="20"/>
  <c r="I125" i="20"/>
  <c r="H125" i="20"/>
  <c r="G125" i="20"/>
  <c r="F125" i="20"/>
  <c r="E125" i="20"/>
  <c r="D125" i="20"/>
  <c r="K124" i="20"/>
  <c r="K132" i="20" s="1"/>
  <c r="J124" i="20"/>
  <c r="J132" i="20" s="1"/>
  <c r="J119" i="20" s="1"/>
  <c r="I124" i="20"/>
  <c r="I132" i="20" s="1"/>
  <c r="H124" i="20"/>
  <c r="H132" i="20" s="1"/>
  <c r="H119" i="20" s="1"/>
  <c r="G124" i="20"/>
  <c r="G132" i="20" s="1"/>
  <c r="G119" i="20" s="1"/>
  <c r="F124" i="20"/>
  <c r="F132" i="20" s="1"/>
  <c r="F119" i="20" s="1"/>
  <c r="E124" i="20"/>
  <c r="E132" i="20" s="1"/>
  <c r="D124" i="20"/>
  <c r="K123" i="20"/>
  <c r="J123" i="20"/>
  <c r="I123" i="20"/>
  <c r="H123" i="20"/>
  <c r="G123" i="20"/>
  <c r="F123" i="20"/>
  <c r="E123" i="20"/>
  <c r="D123" i="20"/>
  <c r="K122" i="20"/>
  <c r="J122" i="20"/>
  <c r="I122" i="20"/>
  <c r="H122" i="20"/>
  <c r="G122" i="20"/>
  <c r="F122" i="20"/>
  <c r="E122" i="20"/>
  <c r="D122" i="20"/>
  <c r="K121" i="20"/>
  <c r="J121" i="20"/>
  <c r="I121" i="20"/>
  <c r="H121" i="20"/>
  <c r="G121" i="20"/>
  <c r="F121" i="20"/>
  <c r="E121" i="20"/>
  <c r="D121" i="20"/>
  <c r="K120" i="20"/>
  <c r="J120" i="20"/>
  <c r="I120" i="20"/>
  <c r="H120" i="20"/>
  <c r="G120" i="20"/>
  <c r="F120" i="20"/>
  <c r="E120" i="20"/>
  <c r="D120" i="20"/>
  <c r="K118" i="20"/>
  <c r="J118" i="20"/>
  <c r="I118" i="20"/>
  <c r="H118" i="20"/>
  <c r="G118" i="20"/>
  <c r="F118" i="20"/>
  <c r="E118" i="20"/>
  <c r="D118" i="20"/>
  <c r="K117" i="20"/>
  <c r="J117" i="20"/>
  <c r="I117" i="20"/>
  <c r="H117" i="20"/>
  <c r="G117" i="20"/>
  <c r="F117" i="20"/>
  <c r="E117" i="20"/>
  <c r="D117" i="20"/>
  <c r="K116" i="20"/>
  <c r="J116" i="20"/>
  <c r="I116" i="20"/>
  <c r="H116" i="20"/>
  <c r="G116" i="20"/>
  <c r="F116" i="20"/>
  <c r="E116" i="20"/>
  <c r="D116" i="20"/>
  <c r="K115" i="20"/>
  <c r="J115" i="20"/>
  <c r="I115" i="20"/>
  <c r="H115" i="20"/>
  <c r="G115" i="20"/>
  <c r="F115" i="20"/>
  <c r="E115" i="20"/>
  <c r="D115" i="20"/>
  <c r="K114" i="20"/>
  <c r="J114" i="20"/>
  <c r="I114" i="20"/>
  <c r="H114" i="20"/>
  <c r="G114" i="20"/>
  <c r="G4" i="20" s="1"/>
  <c r="F114" i="20"/>
  <c r="E114" i="20"/>
  <c r="D114" i="20"/>
  <c r="K113" i="20"/>
  <c r="J113" i="20"/>
  <c r="I113" i="20"/>
  <c r="H113" i="20"/>
  <c r="G113" i="20"/>
  <c r="F113" i="20"/>
  <c r="E113" i="20"/>
  <c r="D113" i="20"/>
  <c r="K112" i="20"/>
  <c r="J112" i="20"/>
  <c r="I112" i="20"/>
  <c r="H112" i="20"/>
  <c r="G112" i="20"/>
  <c r="F112" i="20"/>
  <c r="E112" i="20"/>
  <c r="D112" i="20"/>
  <c r="K111" i="20"/>
  <c r="J111" i="20"/>
  <c r="I111" i="20"/>
  <c r="H111" i="20"/>
  <c r="G111" i="20"/>
  <c r="F111" i="20"/>
  <c r="E111" i="20"/>
  <c r="D111" i="20"/>
  <c r="D110" i="20"/>
  <c r="D109" i="20"/>
  <c r="D108" i="20"/>
  <c r="K107" i="20"/>
  <c r="K83" i="20" s="1"/>
  <c r="J107" i="20"/>
  <c r="I107" i="20"/>
  <c r="I83" i="20" s="1"/>
  <c r="H107" i="20"/>
  <c r="G107" i="20"/>
  <c r="G83" i="20" s="1"/>
  <c r="F107" i="20"/>
  <c r="E107" i="20"/>
  <c r="D107" i="20" s="1"/>
  <c r="D105" i="20"/>
  <c r="D104" i="20"/>
  <c r="D103" i="20"/>
  <c r="E102" i="20"/>
  <c r="D102" i="20"/>
  <c r="D101" i="20"/>
  <c r="K100" i="20"/>
  <c r="J100" i="20"/>
  <c r="I100" i="20"/>
  <c r="H100" i="20"/>
  <c r="G100" i="20"/>
  <c r="F100" i="20"/>
  <c r="E100" i="20"/>
  <c r="D100" i="20" s="1"/>
  <c r="K99" i="20"/>
  <c r="K106" i="20" s="1"/>
  <c r="J99" i="20"/>
  <c r="J106" i="20" s="1"/>
  <c r="I99" i="20"/>
  <c r="I106" i="20" s="1"/>
  <c r="H99" i="20"/>
  <c r="H106" i="20" s="1"/>
  <c r="G99" i="20"/>
  <c r="G106" i="20" s="1"/>
  <c r="F99" i="20"/>
  <c r="F106" i="20" s="1"/>
  <c r="E99" i="20"/>
  <c r="D98" i="20"/>
  <c r="D97" i="20"/>
  <c r="D96" i="20"/>
  <c r="K95" i="20"/>
  <c r="J95" i="20"/>
  <c r="J83" i="20" s="1"/>
  <c r="J75" i="20" s="1"/>
  <c r="J15" i="20" s="1"/>
  <c r="I95" i="20"/>
  <c r="H95" i="20"/>
  <c r="H83" i="20" s="1"/>
  <c r="H75" i="20" s="1"/>
  <c r="G95" i="20"/>
  <c r="F95" i="20"/>
  <c r="F83" i="20" s="1"/>
  <c r="E95" i="20"/>
  <c r="D95" i="20"/>
  <c r="D93" i="20"/>
  <c r="D92" i="20"/>
  <c r="D91" i="20"/>
  <c r="E90" i="20"/>
  <c r="D89" i="20"/>
  <c r="K88" i="20"/>
  <c r="J88" i="20"/>
  <c r="I88" i="20"/>
  <c r="H88" i="20"/>
  <c r="G88" i="20"/>
  <c r="F88" i="20"/>
  <c r="K87" i="20"/>
  <c r="K94" i="20" s="1"/>
  <c r="J87" i="20"/>
  <c r="J94" i="20" s="1"/>
  <c r="J82" i="20" s="1"/>
  <c r="I87" i="20"/>
  <c r="I94" i="20" s="1"/>
  <c r="H87" i="20"/>
  <c r="H94" i="20" s="1"/>
  <c r="H82" i="20" s="1"/>
  <c r="G87" i="20"/>
  <c r="G94" i="20" s="1"/>
  <c r="F87" i="20"/>
  <c r="F94" i="20" s="1"/>
  <c r="F82" i="20" s="1"/>
  <c r="K86" i="20"/>
  <c r="J86" i="20"/>
  <c r="I86" i="20"/>
  <c r="H86" i="20"/>
  <c r="G86" i="20"/>
  <c r="F86" i="20"/>
  <c r="E86" i="20"/>
  <c r="D86" i="20"/>
  <c r="K85" i="20"/>
  <c r="J85" i="20"/>
  <c r="I85" i="20"/>
  <c r="H85" i="20"/>
  <c r="G85" i="20"/>
  <c r="F85" i="20"/>
  <c r="E85" i="20"/>
  <c r="D85" i="20"/>
  <c r="K84" i="20"/>
  <c r="J84" i="20"/>
  <c r="I84" i="20"/>
  <c r="H84" i="20"/>
  <c r="G84" i="20"/>
  <c r="F84" i="20"/>
  <c r="E84" i="20"/>
  <c r="D84" i="20"/>
  <c r="E83" i="20"/>
  <c r="K81" i="20"/>
  <c r="J81" i="20"/>
  <c r="J21" i="20" s="1"/>
  <c r="I81" i="20"/>
  <c r="H81" i="20"/>
  <c r="H21" i="20" s="1"/>
  <c r="G81" i="20"/>
  <c r="F81" i="20"/>
  <c r="F21" i="20" s="1"/>
  <c r="E81" i="20"/>
  <c r="D81" i="20"/>
  <c r="K80" i="20"/>
  <c r="J80" i="20"/>
  <c r="I80" i="20"/>
  <c r="H80" i="20"/>
  <c r="G80" i="20"/>
  <c r="F80" i="20"/>
  <c r="E80" i="20"/>
  <c r="D80" i="20"/>
  <c r="K79" i="20"/>
  <c r="J79" i="20"/>
  <c r="J19" i="20" s="1"/>
  <c r="I79" i="20"/>
  <c r="H79" i="20"/>
  <c r="H19" i="20" s="1"/>
  <c r="G79" i="20"/>
  <c r="F79" i="20"/>
  <c r="E79" i="20"/>
  <c r="D79" i="20"/>
  <c r="K78" i="20"/>
  <c r="J78" i="20"/>
  <c r="I78" i="20"/>
  <c r="H78" i="20"/>
  <c r="G78" i="20"/>
  <c r="F78" i="20"/>
  <c r="K77" i="20"/>
  <c r="J77" i="20"/>
  <c r="I77" i="20"/>
  <c r="H77" i="20"/>
  <c r="G77" i="20"/>
  <c r="F77" i="20"/>
  <c r="E77" i="20"/>
  <c r="D77" i="20"/>
  <c r="K76" i="20"/>
  <c r="I76" i="20"/>
  <c r="G76" i="20"/>
  <c r="K75" i="20"/>
  <c r="I75" i="20"/>
  <c r="G75" i="20"/>
  <c r="D74" i="20"/>
  <c r="D73" i="20"/>
  <c r="D72" i="20"/>
  <c r="K71" i="20"/>
  <c r="K63" i="20" s="1"/>
  <c r="K70" i="20" s="1"/>
  <c r="J71" i="20"/>
  <c r="I71" i="20"/>
  <c r="I63" i="20" s="1"/>
  <c r="I70" i="20" s="1"/>
  <c r="H71" i="20"/>
  <c r="G71" i="20"/>
  <c r="G63" i="20" s="1"/>
  <c r="G70" i="20" s="1"/>
  <c r="F71" i="20"/>
  <c r="E71" i="20"/>
  <c r="D69" i="20"/>
  <c r="D68" i="20"/>
  <c r="D67" i="20"/>
  <c r="D66" i="20"/>
  <c r="D65" i="20"/>
  <c r="K64" i="20"/>
  <c r="J64" i="20"/>
  <c r="J28" i="20" s="1"/>
  <c r="I64" i="20"/>
  <c r="H64" i="20"/>
  <c r="H28" i="20" s="1"/>
  <c r="G64" i="20"/>
  <c r="F64" i="20"/>
  <c r="F28" i="20" s="1"/>
  <c r="E64" i="20"/>
  <c r="D64" i="20"/>
  <c r="J63" i="20"/>
  <c r="J70" i="20" s="1"/>
  <c r="H63" i="20"/>
  <c r="H70" i="20" s="1"/>
  <c r="F63" i="20"/>
  <c r="F70" i="20" s="1"/>
  <c r="D62" i="20"/>
  <c r="D61" i="20"/>
  <c r="D60" i="20"/>
  <c r="K59" i="20"/>
  <c r="K51" i="20" s="1"/>
  <c r="K58" i="20" s="1"/>
  <c r="J59" i="20"/>
  <c r="I59" i="20"/>
  <c r="I51" i="20" s="1"/>
  <c r="I58" i="20" s="1"/>
  <c r="H59" i="20"/>
  <c r="G59" i="20"/>
  <c r="G51" i="20" s="1"/>
  <c r="G58" i="20" s="1"/>
  <c r="F59" i="20"/>
  <c r="E59" i="20"/>
  <c r="D57" i="20"/>
  <c r="D56" i="20"/>
  <c r="D55" i="20"/>
  <c r="D54" i="20"/>
  <c r="D53" i="20"/>
  <c r="K52" i="20"/>
  <c r="J52" i="20"/>
  <c r="I52" i="20"/>
  <c r="H52" i="20"/>
  <c r="G52" i="20"/>
  <c r="F52" i="20"/>
  <c r="E52" i="20"/>
  <c r="D52" i="20"/>
  <c r="J51" i="20"/>
  <c r="J58" i="20" s="1"/>
  <c r="H51" i="20"/>
  <c r="H58" i="20" s="1"/>
  <c r="F51" i="20"/>
  <c r="F58" i="20" s="1"/>
  <c r="D50" i="20"/>
  <c r="D49" i="20"/>
  <c r="D48" i="20"/>
  <c r="K47" i="20"/>
  <c r="J47" i="20"/>
  <c r="I47" i="20"/>
  <c r="H47" i="20"/>
  <c r="G47" i="20"/>
  <c r="F47" i="20"/>
  <c r="E47" i="20"/>
  <c r="D45" i="20"/>
  <c r="D44" i="20"/>
  <c r="E43" i="20"/>
  <c r="E42" i="20"/>
  <c r="D41" i="20"/>
  <c r="K40" i="20"/>
  <c r="J40" i="20"/>
  <c r="I40" i="20"/>
  <c r="H40" i="20"/>
  <c r="G40" i="20"/>
  <c r="F40" i="20"/>
  <c r="J39" i="20"/>
  <c r="J46" i="20" s="1"/>
  <c r="J34" i="20" s="1"/>
  <c r="J22" i="20" s="1"/>
  <c r="H39" i="20"/>
  <c r="H46" i="20" s="1"/>
  <c r="F39" i="20"/>
  <c r="F46" i="20" s="1"/>
  <c r="F34" i="20" s="1"/>
  <c r="F22" i="20" s="1"/>
  <c r="K38" i="20"/>
  <c r="J38" i="20"/>
  <c r="I38" i="20"/>
  <c r="H38" i="20"/>
  <c r="G38" i="20"/>
  <c r="F38" i="20"/>
  <c r="E38" i="20"/>
  <c r="D38" i="20"/>
  <c r="K37" i="20"/>
  <c r="J37" i="20"/>
  <c r="I37" i="20"/>
  <c r="H37" i="20"/>
  <c r="G37" i="20"/>
  <c r="F37" i="20"/>
  <c r="E37" i="20"/>
  <c r="D37" i="20"/>
  <c r="K36" i="20"/>
  <c r="J36" i="20"/>
  <c r="I36" i="20"/>
  <c r="H36" i="20"/>
  <c r="G36" i="20"/>
  <c r="F36" i="20"/>
  <c r="E36" i="20"/>
  <c r="D36" i="20"/>
  <c r="J35" i="20"/>
  <c r="H35" i="20"/>
  <c r="F35" i="20"/>
  <c r="D33" i="20"/>
  <c r="K32" i="20"/>
  <c r="J32" i="20"/>
  <c r="I32" i="20"/>
  <c r="H32" i="20"/>
  <c r="G32" i="20"/>
  <c r="F32" i="20"/>
  <c r="E32" i="20"/>
  <c r="D32" i="20" s="1"/>
  <c r="K31" i="20"/>
  <c r="J31" i="20"/>
  <c r="I31" i="20"/>
  <c r="I6" i="20" s="1"/>
  <c r="H31" i="20"/>
  <c r="F31" i="20"/>
  <c r="F27" i="20" s="1"/>
  <c r="K30" i="20"/>
  <c r="J30" i="20"/>
  <c r="I30" i="20"/>
  <c r="H30" i="20"/>
  <c r="G30" i="20"/>
  <c r="G2" i="20" s="1"/>
  <c r="F30" i="20"/>
  <c r="K29" i="20"/>
  <c r="J29" i="20"/>
  <c r="J17" i="20" s="1"/>
  <c r="I29" i="20"/>
  <c r="H29" i="20"/>
  <c r="G29" i="20"/>
  <c r="F29" i="20"/>
  <c r="F17" i="20" s="1"/>
  <c r="E29" i="20"/>
  <c r="D29" i="20"/>
  <c r="K28" i="20"/>
  <c r="I28" i="20"/>
  <c r="G28" i="20"/>
  <c r="J27" i="20"/>
  <c r="K26" i="20"/>
  <c r="J26" i="20"/>
  <c r="I26" i="20"/>
  <c r="H26" i="20"/>
  <c r="G26" i="20"/>
  <c r="F26" i="20"/>
  <c r="E26" i="20"/>
  <c r="D26" i="20"/>
  <c r="K25" i="20"/>
  <c r="J25" i="20"/>
  <c r="I25" i="20"/>
  <c r="H25" i="20"/>
  <c r="G25" i="20"/>
  <c r="F25" i="20"/>
  <c r="E25" i="20"/>
  <c r="D25" i="20"/>
  <c r="K24" i="20"/>
  <c r="J24" i="20"/>
  <c r="I24" i="20"/>
  <c r="H24" i="20"/>
  <c r="G24" i="20"/>
  <c r="F24" i="20"/>
  <c r="E24" i="20"/>
  <c r="D24" i="20"/>
  <c r="L23" i="20" s="1"/>
  <c r="K21" i="20"/>
  <c r="I21" i="20"/>
  <c r="G21" i="20"/>
  <c r="E21" i="20"/>
  <c r="K20" i="20"/>
  <c r="J20" i="20"/>
  <c r="I20" i="20"/>
  <c r="H20" i="20"/>
  <c r="G20" i="20"/>
  <c r="F20" i="20"/>
  <c r="E20" i="20"/>
  <c r="D20" i="20" s="1"/>
  <c r="G19" i="20"/>
  <c r="K18" i="20"/>
  <c r="I18" i="20"/>
  <c r="G18" i="20"/>
  <c r="G5" i="20" s="1"/>
  <c r="K17" i="20"/>
  <c r="I17" i="20"/>
  <c r="G17" i="20"/>
  <c r="E17" i="20"/>
  <c r="K16" i="20"/>
  <c r="I16" i="20"/>
  <c r="G16" i="20"/>
  <c r="K12" i="20"/>
  <c r="J12" i="20"/>
  <c r="I12" i="20"/>
  <c r="H12" i="20"/>
  <c r="G12" i="20"/>
  <c r="F12" i="20"/>
  <c r="E12" i="20"/>
  <c r="D12" i="20"/>
  <c r="K11" i="20"/>
  <c r="J11" i="20"/>
  <c r="I11" i="20"/>
  <c r="H11" i="20"/>
  <c r="G11" i="20"/>
  <c r="F11" i="20"/>
  <c r="E11" i="20"/>
  <c r="D11" i="20"/>
  <c r="K10" i="20"/>
  <c r="J10" i="20"/>
  <c r="I10" i="20"/>
  <c r="H10" i="20"/>
  <c r="G10" i="20"/>
  <c r="F10" i="20"/>
  <c r="E10" i="20"/>
  <c r="D10" i="20"/>
  <c r="K9" i="20"/>
  <c r="J9" i="20"/>
  <c r="I9" i="20"/>
  <c r="H9" i="20"/>
  <c r="G9" i="20"/>
  <c r="F9" i="20"/>
  <c r="E9" i="20"/>
  <c r="D9" i="20"/>
  <c r="K8" i="20"/>
  <c r="J8" i="20"/>
  <c r="I8" i="20"/>
  <c r="H8" i="20"/>
  <c r="G8" i="20"/>
  <c r="F8" i="20"/>
  <c r="E8" i="20"/>
  <c r="D8" i="20"/>
  <c r="K7" i="20"/>
  <c r="I7" i="20"/>
  <c r="G7" i="20"/>
  <c r="J6" i="20"/>
  <c r="H6" i="20"/>
  <c r="G6" i="20"/>
  <c r="K4" i="20"/>
  <c r="J4" i="20"/>
  <c r="I4" i="20"/>
  <c r="H4" i="20"/>
  <c r="F4" i="20"/>
  <c r="E4" i="20"/>
  <c r="D4" i="20"/>
  <c r="K3" i="20"/>
  <c r="I3" i="20"/>
  <c r="G3" i="20"/>
  <c r="G42" i="19"/>
  <c r="G32" i="19"/>
  <c r="D62" i="19"/>
  <c r="D61" i="19"/>
  <c r="D60" i="19"/>
  <c r="K59" i="19"/>
  <c r="J59" i="19"/>
  <c r="J51" i="19" s="1"/>
  <c r="J58" i="19" s="1"/>
  <c r="I59" i="19"/>
  <c r="H59" i="19"/>
  <c r="H51" i="19" s="1"/>
  <c r="H58" i="19" s="1"/>
  <c r="G59" i="19"/>
  <c r="F59" i="19"/>
  <c r="F51" i="19" s="1"/>
  <c r="F58" i="19" s="1"/>
  <c r="E59" i="19"/>
  <c r="D59" i="19"/>
  <c r="D57" i="19"/>
  <c r="D56" i="19"/>
  <c r="D55" i="19"/>
  <c r="D54" i="19"/>
  <c r="D53" i="19"/>
  <c r="K52" i="19"/>
  <c r="K16" i="19" s="1"/>
  <c r="J52" i="19"/>
  <c r="I52" i="19"/>
  <c r="H52" i="19"/>
  <c r="G52" i="19"/>
  <c r="F52" i="19"/>
  <c r="E52" i="19"/>
  <c r="D52" i="19" s="1"/>
  <c r="K51" i="19"/>
  <c r="K58" i="19" s="1"/>
  <c r="I51" i="19"/>
  <c r="I58" i="19" s="1"/>
  <c r="G51" i="19"/>
  <c r="G58" i="19" s="1"/>
  <c r="E51" i="19"/>
  <c r="D50" i="19"/>
  <c r="D49" i="19"/>
  <c r="D48" i="19"/>
  <c r="K47" i="19"/>
  <c r="J47" i="19"/>
  <c r="J39" i="19" s="1"/>
  <c r="J46" i="19" s="1"/>
  <c r="I47" i="19"/>
  <c r="H47" i="19"/>
  <c r="H39" i="19" s="1"/>
  <c r="H46" i="19" s="1"/>
  <c r="G47" i="19"/>
  <c r="F47" i="19"/>
  <c r="F39" i="19" s="1"/>
  <c r="F46" i="19" s="1"/>
  <c r="E47" i="19"/>
  <c r="D47" i="19"/>
  <c r="D45" i="19"/>
  <c r="D44" i="19"/>
  <c r="D43" i="19"/>
  <c r="D41" i="19"/>
  <c r="K40" i="19"/>
  <c r="J40" i="19"/>
  <c r="I40" i="19"/>
  <c r="H40" i="19"/>
  <c r="F40" i="19"/>
  <c r="E40" i="19"/>
  <c r="K39" i="19"/>
  <c r="K46" i="19" s="1"/>
  <c r="I39" i="19"/>
  <c r="I46" i="19" s="1"/>
  <c r="G39" i="19"/>
  <c r="G46" i="19" s="1"/>
  <c r="E39" i="19"/>
  <c r="K38" i="19"/>
  <c r="J38" i="19"/>
  <c r="D38" i="19"/>
  <c r="K37" i="19"/>
  <c r="J37" i="19"/>
  <c r="I37" i="19"/>
  <c r="H37" i="19"/>
  <c r="D37" i="19" s="1"/>
  <c r="D36" i="19"/>
  <c r="J35" i="19"/>
  <c r="J23" i="19" s="1"/>
  <c r="J15" i="19" s="1"/>
  <c r="J3" i="19" s="1"/>
  <c r="I35" i="19"/>
  <c r="H35" i="19"/>
  <c r="H23" i="19" s="1"/>
  <c r="H15" i="19" s="1"/>
  <c r="H3" i="19" s="1"/>
  <c r="G35" i="19"/>
  <c r="F35" i="19"/>
  <c r="E35" i="19"/>
  <c r="D33" i="19"/>
  <c r="F32" i="19"/>
  <c r="G31" i="19"/>
  <c r="F31" i="19"/>
  <c r="D31" i="19"/>
  <c r="G30" i="19"/>
  <c r="F30" i="19"/>
  <c r="D29" i="19"/>
  <c r="K28" i="19"/>
  <c r="J28" i="19"/>
  <c r="J16" i="19" s="1"/>
  <c r="J4" i="19" s="1"/>
  <c r="I28" i="19"/>
  <c r="H28" i="19"/>
  <c r="H16" i="19" s="1"/>
  <c r="H4" i="19" s="1"/>
  <c r="E28" i="19"/>
  <c r="J27" i="19"/>
  <c r="J34" i="19" s="1"/>
  <c r="J22" i="19" s="1"/>
  <c r="J10" i="19" s="1"/>
  <c r="I27" i="19"/>
  <c r="I34" i="19" s="1"/>
  <c r="H27" i="19"/>
  <c r="H34" i="19" s="1"/>
  <c r="H22" i="19" s="1"/>
  <c r="H10" i="19" s="1"/>
  <c r="E27" i="19"/>
  <c r="E34" i="19" s="1"/>
  <c r="J26" i="19"/>
  <c r="J14" i="19" s="1"/>
  <c r="I26" i="19"/>
  <c r="H26" i="19"/>
  <c r="H14" i="19" s="1"/>
  <c r="G26" i="19"/>
  <c r="F26" i="19"/>
  <c r="F14" i="19" s="1"/>
  <c r="E26" i="19"/>
  <c r="K25" i="19"/>
  <c r="J25" i="19"/>
  <c r="J13" i="19" s="1"/>
  <c r="I25" i="19"/>
  <c r="H25" i="19"/>
  <c r="H13" i="19" s="1"/>
  <c r="G25" i="19"/>
  <c r="F25" i="19"/>
  <c r="F13" i="19" s="1"/>
  <c r="E25" i="19"/>
  <c r="D25" i="19"/>
  <c r="K24" i="19"/>
  <c r="J24" i="19"/>
  <c r="J12" i="19" s="1"/>
  <c r="I24" i="19"/>
  <c r="H24" i="19"/>
  <c r="H12" i="19" s="1"/>
  <c r="G24" i="19"/>
  <c r="F24" i="19"/>
  <c r="F12" i="19" s="1"/>
  <c r="E24" i="19"/>
  <c r="D24" i="19"/>
  <c r="I23" i="19"/>
  <c r="G23" i="19"/>
  <c r="E23" i="19"/>
  <c r="D21" i="19"/>
  <c r="K20" i="19"/>
  <c r="K8" i="19" s="1"/>
  <c r="J20" i="19"/>
  <c r="I20" i="19"/>
  <c r="I8" i="19" s="1"/>
  <c r="H20" i="19"/>
  <c r="G20" i="19"/>
  <c r="G8" i="19" s="1"/>
  <c r="E20" i="19"/>
  <c r="K19" i="19"/>
  <c r="J19" i="19"/>
  <c r="I19" i="19"/>
  <c r="H19" i="19"/>
  <c r="G19" i="19"/>
  <c r="F19" i="19"/>
  <c r="E19" i="19"/>
  <c r="D19" i="19" s="1"/>
  <c r="K18" i="19"/>
  <c r="J18" i="19"/>
  <c r="I18" i="19"/>
  <c r="H18" i="19"/>
  <c r="G18" i="19"/>
  <c r="E18" i="19"/>
  <c r="K17" i="19"/>
  <c r="J17" i="19"/>
  <c r="I17" i="19"/>
  <c r="H17" i="19"/>
  <c r="G17" i="19"/>
  <c r="G15" i="19" s="1"/>
  <c r="F17" i="19"/>
  <c r="E17" i="19"/>
  <c r="D17" i="19" s="1"/>
  <c r="I16" i="19"/>
  <c r="E16" i="19"/>
  <c r="I15" i="19"/>
  <c r="E15" i="19"/>
  <c r="I14" i="19"/>
  <c r="G14" i="19"/>
  <c r="E14" i="19"/>
  <c r="K13" i="19"/>
  <c r="I13" i="19"/>
  <c r="G13" i="19"/>
  <c r="E13" i="19"/>
  <c r="D13" i="19" s="1"/>
  <c r="K12" i="19"/>
  <c r="I12" i="19"/>
  <c r="G12" i="19"/>
  <c r="E12" i="19"/>
  <c r="D12" i="19" s="1"/>
  <c r="J11" i="19"/>
  <c r="I11" i="19"/>
  <c r="H11" i="19"/>
  <c r="G11" i="19"/>
  <c r="E11" i="19"/>
  <c r="K9" i="19"/>
  <c r="J9" i="19"/>
  <c r="I9" i="19"/>
  <c r="H9" i="19"/>
  <c r="G9" i="19"/>
  <c r="F9" i="19"/>
  <c r="E9" i="19"/>
  <c r="D9" i="19"/>
  <c r="J8" i="19"/>
  <c r="H8" i="19"/>
  <c r="E8" i="19"/>
  <c r="K7" i="19"/>
  <c r="J7" i="19"/>
  <c r="I7" i="19"/>
  <c r="H7" i="19"/>
  <c r="G7" i="19"/>
  <c r="F7" i="19"/>
  <c r="E7" i="19"/>
  <c r="D7" i="19" s="1"/>
  <c r="K6" i="19"/>
  <c r="J6" i="19"/>
  <c r="I6" i="19"/>
  <c r="H6" i="19"/>
  <c r="G6" i="19"/>
  <c r="E6" i="19"/>
  <c r="K5" i="19"/>
  <c r="J5" i="19"/>
  <c r="I5" i="19"/>
  <c r="H5" i="19"/>
  <c r="G5" i="19"/>
  <c r="F5" i="19"/>
  <c r="E5" i="19"/>
  <c r="D5" i="19" s="1"/>
  <c r="K4" i="19"/>
  <c r="I4" i="19"/>
  <c r="E4" i="19"/>
  <c r="I3" i="19"/>
  <c r="G3" i="19"/>
  <c r="D162" i="18"/>
  <c r="D161" i="18"/>
  <c r="D160" i="18"/>
  <c r="K159" i="18"/>
  <c r="J159" i="18"/>
  <c r="J150" i="18" s="1"/>
  <c r="J158" i="18" s="1"/>
  <c r="I159" i="18"/>
  <c r="H159" i="18"/>
  <c r="H150" i="18" s="1"/>
  <c r="H158" i="18" s="1"/>
  <c r="G159" i="18"/>
  <c r="F159" i="18"/>
  <c r="F150" i="18" s="1"/>
  <c r="F158" i="18" s="1"/>
  <c r="E159" i="18"/>
  <c r="D159" i="18"/>
  <c r="D157" i="18"/>
  <c r="D156" i="18"/>
  <c r="F155" i="18"/>
  <c r="D155" i="18"/>
  <c r="D154" i="18"/>
  <c r="D153" i="18"/>
  <c r="D152" i="18"/>
  <c r="K151" i="18"/>
  <c r="J151" i="18"/>
  <c r="I151" i="18"/>
  <c r="H151" i="18"/>
  <c r="G151" i="18"/>
  <c r="F151" i="18"/>
  <c r="E151" i="18"/>
  <c r="D151" i="18" s="1"/>
  <c r="K150" i="18"/>
  <c r="K158" i="18" s="1"/>
  <c r="I150" i="18"/>
  <c r="I158" i="18" s="1"/>
  <c r="G150" i="18"/>
  <c r="E150" i="18"/>
  <c r="D149" i="18"/>
  <c r="D148" i="18"/>
  <c r="D147" i="18"/>
  <c r="K146" i="18"/>
  <c r="J146" i="18"/>
  <c r="J137" i="18" s="1"/>
  <c r="J145" i="18" s="1"/>
  <c r="I146" i="18"/>
  <c r="H146" i="18"/>
  <c r="H137" i="18" s="1"/>
  <c r="G146" i="18"/>
  <c r="F146" i="18"/>
  <c r="F137" i="18" s="1"/>
  <c r="F145" i="18" s="1"/>
  <c r="E146" i="18"/>
  <c r="D146" i="18"/>
  <c r="D144" i="18"/>
  <c r="D143" i="18"/>
  <c r="D142" i="18"/>
  <c r="D141" i="18"/>
  <c r="F140" i="18"/>
  <c r="D140" i="18"/>
  <c r="D139" i="18"/>
  <c r="K138" i="18"/>
  <c r="J138" i="18"/>
  <c r="I138" i="18"/>
  <c r="H138" i="18"/>
  <c r="G138" i="18"/>
  <c r="F138" i="18"/>
  <c r="E138" i="18"/>
  <c r="D138" i="18" s="1"/>
  <c r="K137" i="18"/>
  <c r="K145" i="18" s="1"/>
  <c r="I137" i="18"/>
  <c r="I145" i="18" s="1"/>
  <c r="G137" i="18"/>
  <c r="E137" i="18"/>
  <c r="D136" i="18"/>
  <c r="D135" i="18"/>
  <c r="D134" i="18"/>
  <c r="K133" i="18"/>
  <c r="J133" i="18"/>
  <c r="I133" i="18"/>
  <c r="H133" i="18"/>
  <c r="G133" i="18"/>
  <c r="F133" i="18"/>
  <c r="E133" i="18"/>
  <c r="D133" i="18"/>
  <c r="D131" i="18"/>
  <c r="D130" i="18"/>
  <c r="D129" i="18"/>
  <c r="D128" i="18"/>
  <c r="D127" i="18"/>
  <c r="D126" i="18"/>
  <c r="K125" i="18"/>
  <c r="J125" i="18"/>
  <c r="I125" i="18"/>
  <c r="H125" i="18"/>
  <c r="G125" i="18"/>
  <c r="F125" i="18"/>
  <c r="E125" i="18"/>
  <c r="D125" i="18"/>
  <c r="K124" i="18"/>
  <c r="K132" i="18" s="1"/>
  <c r="J124" i="18"/>
  <c r="J132" i="18" s="1"/>
  <c r="J119" i="18" s="1"/>
  <c r="I124" i="18"/>
  <c r="I132" i="18" s="1"/>
  <c r="H124" i="18"/>
  <c r="H132" i="18" s="1"/>
  <c r="H119" i="18" s="1"/>
  <c r="G124" i="18"/>
  <c r="G132" i="18" s="1"/>
  <c r="G119" i="18" s="1"/>
  <c r="F124" i="18"/>
  <c r="F132" i="18" s="1"/>
  <c r="F119" i="18" s="1"/>
  <c r="E124" i="18"/>
  <c r="E132" i="18" s="1"/>
  <c r="D124" i="18"/>
  <c r="K123" i="18"/>
  <c r="J123" i="18"/>
  <c r="I123" i="18"/>
  <c r="H123" i="18"/>
  <c r="G123" i="18"/>
  <c r="F123" i="18"/>
  <c r="E123" i="18"/>
  <c r="D123" i="18"/>
  <c r="K122" i="18"/>
  <c r="J122" i="18"/>
  <c r="I122" i="18"/>
  <c r="H122" i="18"/>
  <c r="G122" i="18"/>
  <c r="F122" i="18"/>
  <c r="E122" i="18"/>
  <c r="D122" i="18"/>
  <c r="K121" i="18"/>
  <c r="J121" i="18"/>
  <c r="I121" i="18"/>
  <c r="H121" i="18"/>
  <c r="G121" i="18"/>
  <c r="F121" i="18"/>
  <c r="E121" i="18"/>
  <c r="D121" i="18"/>
  <c r="K120" i="18"/>
  <c r="J120" i="18"/>
  <c r="I120" i="18"/>
  <c r="H120" i="18"/>
  <c r="G120" i="18"/>
  <c r="F120" i="18"/>
  <c r="E120" i="18"/>
  <c r="D120" i="18"/>
  <c r="K118" i="18"/>
  <c r="J118" i="18"/>
  <c r="J21" i="18" s="1"/>
  <c r="I118" i="18"/>
  <c r="H118" i="18"/>
  <c r="H21" i="18" s="1"/>
  <c r="G118" i="18"/>
  <c r="F118" i="18"/>
  <c r="F21" i="18" s="1"/>
  <c r="E118" i="18"/>
  <c r="D118" i="18"/>
  <c r="K117" i="18"/>
  <c r="J117" i="18"/>
  <c r="I117" i="18"/>
  <c r="H117" i="18"/>
  <c r="G117" i="18"/>
  <c r="F117" i="18"/>
  <c r="E117" i="18"/>
  <c r="D117" i="18"/>
  <c r="K116" i="18"/>
  <c r="J116" i="18"/>
  <c r="I116" i="18"/>
  <c r="H116" i="18"/>
  <c r="G116" i="18"/>
  <c r="F116" i="18"/>
  <c r="E116" i="18"/>
  <c r="D116" i="18"/>
  <c r="K115" i="18"/>
  <c r="J115" i="18"/>
  <c r="I115" i="18"/>
  <c r="H115" i="18"/>
  <c r="G115" i="18"/>
  <c r="F115" i="18"/>
  <c r="E115" i="18"/>
  <c r="D115" i="18"/>
  <c r="K114" i="18"/>
  <c r="J114" i="18"/>
  <c r="I114" i="18"/>
  <c r="H114" i="18"/>
  <c r="G114" i="18"/>
  <c r="F114" i="18"/>
  <c r="E114" i="18"/>
  <c r="D114" i="18"/>
  <c r="K113" i="18"/>
  <c r="J113" i="18"/>
  <c r="I113" i="18"/>
  <c r="H113" i="18"/>
  <c r="G113" i="18"/>
  <c r="F113" i="18"/>
  <c r="E113" i="18"/>
  <c r="D113" i="18"/>
  <c r="K112" i="18"/>
  <c r="J112" i="18"/>
  <c r="I112" i="18"/>
  <c r="H112" i="18"/>
  <c r="G112" i="18"/>
  <c r="F112" i="18"/>
  <c r="E112" i="18"/>
  <c r="D112" i="18"/>
  <c r="K111" i="18"/>
  <c r="J111" i="18"/>
  <c r="I111" i="18"/>
  <c r="H111" i="18"/>
  <c r="G111" i="18"/>
  <c r="F111" i="18"/>
  <c r="E111" i="18"/>
  <c r="D111" i="18"/>
  <c r="D110" i="18"/>
  <c r="D109" i="18"/>
  <c r="D108" i="18"/>
  <c r="K107" i="18"/>
  <c r="J107" i="18"/>
  <c r="I107" i="18"/>
  <c r="I99" i="18" s="1"/>
  <c r="I106" i="18" s="1"/>
  <c r="H107" i="18"/>
  <c r="H99" i="18" s="1"/>
  <c r="G107" i="18"/>
  <c r="F107" i="18"/>
  <c r="E107" i="18"/>
  <c r="D107" i="18" s="1"/>
  <c r="D105" i="18"/>
  <c r="D104" i="18"/>
  <c r="D103" i="18"/>
  <c r="E102" i="18"/>
  <c r="D102" i="18"/>
  <c r="D101" i="18"/>
  <c r="K100" i="18"/>
  <c r="J100" i="18"/>
  <c r="I100" i="18"/>
  <c r="H100" i="18"/>
  <c r="G100" i="18"/>
  <c r="F100" i="18"/>
  <c r="E100" i="18"/>
  <c r="D100" i="18" s="1"/>
  <c r="K99" i="18"/>
  <c r="K106" i="18" s="1"/>
  <c r="J99" i="18"/>
  <c r="J106" i="18" s="1"/>
  <c r="G99" i="18"/>
  <c r="G106" i="18" s="1"/>
  <c r="F99" i="18"/>
  <c r="F106" i="18" s="1"/>
  <c r="E99" i="18"/>
  <c r="E106" i="18" s="1"/>
  <c r="D98" i="18"/>
  <c r="D97" i="18"/>
  <c r="D96" i="18"/>
  <c r="K95" i="18"/>
  <c r="J95" i="18"/>
  <c r="I95" i="18"/>
  <c r="H95" i="18"/>
  <c r="G95" i="18"/>
  <c r="F95" i="18"/>
  <c r="F87" i="18" s="1"/>
  <c r="F94" i="18" s="1"/>
  <c r="F82" i="18" s="1"/>
  <c r="E95" i="18"/>
  <c r="D95" i="18" s="1"/>
  <c r="D93" i="18"/>
  <c r="D92" i="18"/>
  <c r="D91" i="18"/>
  <c r="E90" i="18"/>
  <c r="D90" i="18"/>
  <c r="D89" i="18"/>
  <c r="K88" i="18"/>
  <c r="J88" i="18"/>
  <c r="I88" i="18"/>
  <c r="H88" i="18"/>
  <c r="G88" i="18"/>
  <c r="F88" i="18"/>
  <c r="E88" i="18"/>
  <c r="D88" i="18" s="1"/>
  <c r="K87" i="18"/>
  <c r="K94" i="18" s="1"/>
  <c r="K82" i="18" s="1"/>
  <c r="J87" i="18"/>
  <c r="J94" i="18" s="1"/>
  <c r="J82" i="18" s="1"/>
  <c r="I87" i="18"/>
  <c r="I94" i="18" s="1"/>
  <c r="H87" i="18"/>
  <c r="H94" i="18" s="1"/>
  <c r="G87" i="18"/>
  <c r="G94" i="18" s="1"/>
  <c r="G82" i="18" s="1"/>
  <c r="E87" i="18"/>
  <c r="K86" i="18"/>
  <c r="J86" i="18"/>
  <c r="I86" i="18"/>
  <c r="H86" i="18"/>
  <c r="G86" i="18"/>
  <c r="F86" i="18"/>
  <c r="E86" i="18"/>
  <c r="D86" i="18" s="1"/>
  <c r="K85" i="18"/>
  <c r="J85" i="18"/>
  <c r="I85" i="18"/>
  <c r="H85" i="18"/>
  <c r="G85" i="18"/>
  <c r="F85" i="18"/>
  <c r="E85" i="18"/>
  <c r="K84" i="18"/>
  <c r="J84" i="18"/>
  <c r="I84" i="18"/>
  <c r="H84" i="18"/>
  <c r="G84" i="18"/>
  <c r="F84" i="18"/>
  <c r="E84" i="18"/>
  <c r="D84" i="18" s="1"/>
  <c r="K83" i="18"/>
  <c r="J83" i="18"/>
  <c r="I83" i="18"/>
  <c r="H83" i="18"/>
  <c r="G83" i="18"/>
  <c r="F83" i="18"/>
  <c r="E83" i="18"/>
  <c r="K81" i="18"/>
  <c r="J81" i="18"/>
  <c r="I81" i="18"/>
  <c r="H81" i="18"/>
  <c r="G81" i="18"/>
  <c r="F81" i="18"/>
  <c r="E81" i="18"/>
  <c r="D81" i="18" s="1"/>
  <c r="K80" i="18"/>
  <c r="J80" i="18"/>
  <c r="I80" i="18"/>
  <c r="H80" i="18"/>
  <c r="G80" i="18"/>
  <c r="F80" i="18"/>
  <c r="E80" i="18"/>
  <c r="D80" i="18" s="1"/>
  <c r="K79" i="18"/>
  <c r="J79" i="18"/>
  <c r="I79" i="18"/>
  <c r="H79" i="18"/>
  <c r="G79" i="18"/>
  <c r="F79" i="18"/>
  <c r="E79" i="18"/>
  <c r="D79" i="18" s="1"/>
  <c r="K78" i="18"/>
  <c r="J78" i="18"/>
  <c r="I78" i="18"/>
  <c r="H78" i="18"/>
  <c r="G78" i="18"/>
  <c r="F78" i="18"/>
  <c r="E78" i="18"/>
  <c r="K77" i="18"/>
  <c r="J77" i="18"/>
  <c r="I77" i="18"/>
  <c r="H77" i="18"/>
  <c r="G77" i="18"/>
  <c r="F77" i="18"/>
  <c r="E77" i="18"/>
  <c r="D77" i="18" s="1"/>
  <c r="K76" i="18"/>
  <c r="J76" i="18"/>
  <c r="I76" i="18"/>
  <c r="H76" i="18"/>
  <c r="G76" i="18"/>
  <c r="F76" i="18"/>
  <c r="E76" i="18"/>
  <c r="D76" i="18" s="1"/>
  <c r="K75" i="18"/>
  <c r="J75" i="18"/>
  <c r="I75" i="18"/>
  <c r="F75" i="18"/>
  <c r="D74" i="18"/>
  <c r="D73" i="18"/>
  <c r="D72" i="18"/>
  <c r="K71" i="18"/>
  <c r="J71" i="18"/>
  <c r="J63" i="18" s="1"/>
  <c r="J70" i="18" s="1"/>
  <c r="I71" i="18"/>
  <c r="H71" i="18"/>
  <c r="H63" i="18" s="1"/>
  <c r="H70" i="18" s="1"/>
  <c r="G71" i="18"/>
  <c r="F71" i="18"/>
  <c r="F63" i="18" s="1"/>
  <c r="F70" i="18" s="1"/>
  <c r="E71" i="18"/>
  <c r="D71" i="18"/>
  <c r="D69" i="18"/>
  <c r="D68" i="18"/>
  <c r="D67" i="18"/>
  <c r="D66" i="18"/>
  <c r="D65" i="18"/>
  <c r="K64" i="18"/>
  <c r="J64" i="18"/>
  <c r="I64" i="18"/>
  <c r="H64" i="18"/>
  <c r="G64" i="18"/>
  <c r="F64" i="18"/>
  <c r="E64" i="18"/>
  <c r="D64" i="18" s="1"/>
  <c r="K63" i="18"/>
  <c r="K70" i="18" s="1"/>
  <c r="I63" i="18"/>
  <c r="I70" i="18" s="1"/>
  <c r="G63" i="18"/>
  <c r="G70" i="18" s="1"/>
  <c r="E63" i="18"/>
  <c r="D62" i="18"/>
  <c r="D61" i="18"/>
  <c r="D60" i="18"/>
  <c r="K59" i="18"/>
  <c r="J59" i="18"/>
  <c r="J51" i="18" s="1"/>
  <c r="J58" i="18" s="1"/>
  <c r="I59" i="18"/>
  <c r="H59" i="18"/>
  <c r="H51" i="18" s="1"/>
  <c r="H58" i="18" s="1"/>
  <c r="G59" i="18"/>
  <c r="F59" i="18"/>
  <c r="F51" i="18" s="1"/>
  <c r="F58" i="18" s="1"/>
  <c r="E59" i="18"/>
  <c r="D59" i="18"/>
  <c r="D57" i="18"/>
  <c r="D56" i="18"/>
  <c r="D55" i="18"/>
  <c r="D54" i="18"/>
  <c r="D53" i="18"/>
  <c r="K52" i="18"/>
  <c r="J52" i="18"/>
  <c r="I52" i="18"/>
  <c r="H52" i="18"/>
  <c r="G52" i="18"/>
  <c r="F52" i="18"/>
  <c r="E52" i="18"/>
  <c r="D52" i="18" s="1"/>
  <c r="K51" i="18"/>
  <c r="K58" i="18" s="1"/>
  <c r="I51" i="18"/>
  <c r="I58" i="18" s="1"/>
  <c r="G51" i="18"/>
  <c r="G58" i="18" s="1"/>
  <c r="E51" i="18"/>
  <c r="D50" i="18"/>
  <c r="D49" i="18"/>
  <c r="D48" i="18"/>
  <c r="K47" i="18"/>
  <c r="J47" i="18"/>
  <c r="I47" i="18"/>
  <c r="H47" i="18"/>
  <c r="G47" i="18"/>
  <c r="F47" i="18"/>
  <c r="E47" i="18"/>
  <c r="D47" i="18"/>
  <c r="D45" i="18"/>
  <c r="D44" i="18"/>
  <c r="E43" i="18"/>
  <c r="D43" i="18"/>
  <c r="E42" i="18"/>
  <c r="D42" i="18"/>
  <c r="D41" i="18"/>
  <c r="K40" i="18"/>
  <c r="K28" i="18" s="1"/>
  <c r="J40" i="18"/>
  <c r="I40" i="18"/>
  <c r="I28" i="18" s="1"/>
  <c r="H40" i="18"/>
  <c r="G40" i="18"/>
  <c r="G28" i="18" s="1"/>
  <c r="F40" i="18"/>
  <c r="E40" i="18"/>
  <c r="K39" i="18"/>
  <c r="K46" i="18" s="1"/>
  <c r="K34" i="18" s="1"/>
  <c r="I39" i="18"/>
  <c r="I46" i="18" s="1"/>
  <c r="I34" i="18" s="1"/>
  <c r="G39" i="18"/>
  <c r="G46" i="18" s="1"/>
  <c r="G34" i="18" s="1"/>
  <c r="G22" i="18" s="1"/>
  <c r="E39" i="18"/>
  <c r="K38" i="18"/>
  <c r="K26" i="18" s="1"/>
  <c r="J38" i="18"/>
  <c r="I38" i="18"/>
  <c r="I26" i="18" s="1"/>
  <c r="H38" i="18"/>
  <c r="G38" i="18"/>
  <c r="G26" i="18" s="1"/>
  <c r="F38" i="18"/>
  <c r="E38" i="18"/>
  <c r="K37" i="18"/>
  <c r="J37" i="18"/>
  <c r="I37" i="18"/>
  <c r="H37" i="18"/>
  <c r="G37" i="18"/>
  <c r="F37" i="18"/>
  <c r="E37" i="18"/>
  <c r="K36" i="18"/>
  <c r="K24" i="18" s="1"/>
  <c r="J36" i="18"/>
  <c r="I36" i="18"/>
  <c r="I24" i="18" s="1"/>
  <c r="H36" i="18"/>
  <c r="G36" i="18"/>
  <c r="G24" i="18" s="1"/>
  <c r="F36" i="18"/>
  <c r="E36" i="18"/>
  <c r="K35" i="18"/>
  <c r="K27" i="18" s="1"/>
  <c r="K15" i="18" s="1"/>
  <c r="I35" i="18"/>
  <c r="I27" i="18" s="1"/>
  <c r="I15" i="18" s="1"/>
  <c r="G35" i="18"/>
  <c r="G27" i="18" s="1"/>
  <c r="E35" i="18"/>
  <c r="D33" i="18"/>
  <c r="K32" i="18"/>
  <c r="J32" i="18"/>
  <c r="I32" i="18"/>
  <c r="H32" i="18"/>
  <c r="G32" i="18"/>
  <c r="F32" i="18"/>
  <c r="E32" i="18"/>
  <c r="D32" i="18"/>
  <c r="K31" i="18"/>
  <c r="J31" i="18"/>
  <c r="J19" i="18" s="1"/>
  <c r="I31" i="18"/>
  <c r="H31" i="18"/>
  <c r="H19" i="18" s="1"/>
  <c r="G31" i="18"/>
  <c r="F31" i="18"/>
  <c r="F19" i="18" s="1"/>
  <c r="E31" i="18"/>
  <c r="D31" i="18"/>
  <c r="K30" i="18"/>
  <c r="J30" i="18"/>
  <c r="J18" i="18" s="1"/>
  <c r="I30" i="18"/>
  <c r="H30" i="18"/>
  <c r="H18" i="18" s="1"/>
  <c r="G30" i="18"/>
  <c r="F30" i="18"/>
  <c r="F18" i="18" s="1"/>
  <c r="E30" i="18"/>
  <c r="D30" i="18"/>
  <c r="K29" i="18"/>
  <c r="J29" i="18"/>
  <c r="J17" i="18" s="1"/>
  <c r="I29" i="18"/>
  <c r="H29" i="18"/>
  <c r="H17" i="18" s="1"/>
  <c r="G29" i="18"/>
  <c r="F29" i="18"/>
  <c r="F17" i="18" s="1"/>
  <c r="E29" i="18"/>
  <c r="D29" i="18"/>
  <c r="J28" i="18"/>
  <c r="J16" i="18" s="1"/>
  <c r="H28" i="18"/>
  <c r="H16" i="18" s="1"/>
  <c r="F28" i="18"/>
  <c r="F16" i="18" s="1"/>
  <c r="J26" i="18"/>
  <c r="H26" i="18"/>
  <c r="F26" i="18"/>
  <c r="J25" i="18"/>
  <c r="H25" i="18"/>
  <c r="F25" i="18"/>
  <c r="J24" i="18"/>
  <c r="H24" i="18"/>
  <c r="F24" i="18"/>
  <c r="K23" i="18"/>
  <c r="I23" i="18"/>
  <c r="G23" i="18"/>
  <c r="E23" i="18"/>
  <c r="K21" i="18"/>
  <c r="I21" i="18"/>
  <c r="G21" i="18"/>
  <c r="E21" i="18"/>
  <c r="D21" i="18" s="1"/>
  <c r="K20" i="18"/>
  <c r="J20" i="18"/>
  <c r="I20" i="18"/>
  <c r="H20" i="18"/>
  <c r="G20" i="18"/>
  <c r="F20" i="18"/>
  <c r="E20" i="18"/>
  <c r="D20" i="18" s="1"/>
  <c r="K19" i="18"/>
  <c r="I19" i="18"/>
  <c r="G19" i="18"/>
  <c r="E19" i="18"/>
  <c r="K18" i="18"/>
  <c r="I18" i="18"/>
  <c r="G18" i="18"/>
  <c r="E18" i="18"/>
  <c r="K17" i="18"/>
  <c r="I17" i="18"/>
  <c r="G17" i="18"/>
  <c r="E17" i="18"/>
  <c r="K16" i="18"/>
  <c r="I16" i="18"/>
  <c r="G16" i="18"/>
  <c r="J12" i="18"/>
  <c r="H12" i="18"/>
  <c r="F12" i="18"/>
  <c r="J11" i="18"/>
  <c r="H11" i="18"/>
  <c r="F11" i="18"/>
  <c r="J10" i="18"/>
  <c r="H10" i="18"/>
  <c r="F10" i="18"/>
  <c r="J9" i="18"/>
  <c r="H9" i="18"/>
  <c r="F9" i="18"/>
  <c r="K8" i="18"/>
  <c r="J8" i="18"/>
  <c r="I8" i="18"/>
  <c r="H8" i="18"/>
  <c r="G8" i="18"/>
  <c r="F8" i="18"/>
  <c r="E8" i="18"/>
  <c r="D8" i="18"/>
  <c r="J7" i="18"/>
  <c r="H7" i="18"/>
  <c r="F7" i="18"/>
  <c r="K6" i="18"/>
  <c r="J6" i="18"/>
  <c r="I6" i="18"/>
  <c r="H6" i="18"/>
  <c r="G6" i="18"/>
  <c r="F6" i="18"/>
  <c r="E6" i="18"/>
  <c r="D6" i="18"/>
  <c r="J5" i="18"/>
  <c r="H5" i="18"/>
  <c r="F5" i="18"/>
  <c r="K4" i="18"/>
  <c r="J4" i="18"/>
  <c r="I4" i="18"/>
  <c r="H4" i="18"/>
  <c r="G4" i="18"/>
  <c r="F4" i="18"/>
  <c r="E4" i="18"/>
  <c r="D4" i="18"/>
  <c r="J3" i="18"/>
  <c r="H3" i="18"/>
  <c r="F3" i="18"/>
  <c r="J2" i="18"/>
  <c r="H2" i="18"/>
  <c r="F2" i="18"/>
  <c r="J1" i="18"/>
  <c r="H1" i="18"/>
  <c r="F1" i="18"/>
  <c r="H151" i="17"/>
  <c r="I151" i="17"/>
  <c r="G85" i="17"/>
  <c r="H81" i="17"/>
  <c r="H21" i="17" s="1"/>
  <c r="F155" i="17"/>
  <c r="D162" i="17"/>
  <c r="D161" i="17"/>
  <c r="D160" i="17"/>
  <c r="K159" i="17"/>
  <c r="J159" i="17"/>
  <c r="J120" i="17" s="1"/>
  <c r="J111" i="17" s="1"/>
  <c r="I159" i="17"/>
  <c r="I150" i="17" s="1"/>
  <c r="I158" i="17" s="1"/>
  <c r="H159" i="17"/>
  <c r="H120" i="17" s="1"/>
  <c r="H111" i="17" s="1"/>
  <c r="G159" i="17"/>
  <c r="F159" i="17"/>
  <c r="F120" i="17" s="1"/>
  <c r="F111" i="17" s="1"/>
  <c r="E159" i="17"/>
  <c r="D159" i="17"/>
  <c r="D157" i="17"/>
  <c r="D156" i="17"/>
  <c r="D155" i="17"/>
  <c r="D154" i="17"/>
  <c r="D153" i="17"/>
  <c r="D152" i="17"/>
  <c r="K151" i="17"/>
  <c r="J151" i="17"/>
  <c r="G151" i="17"/>
  <c r="F151" i="17"/>
  <c r="E151" i="17"/>
  <c r="D151" i="17"/>
  <c r="K150" i="17"/>
  <c r="K158" i="17" s="1"/>
  <c r="J150" i="17"/>
  <c r="J158" i="17" s="1"/>
  <c r="G150" i="17"/>
  <c r="G158" i="17" s="1"/>
  <c r="F150" i="17"/>
  <c r="F158" i="17" s="1"/>
  <c r="E150" i="17"/>
  <c r="E158" i="17" s="1"/>
  <c r="D149" i="17"/>
  <c r="D148" i="17"/>
  <c r="D147" i="17"/>
  <c r="K146" i="17"/>
  <c r="K137" i="17" s="1"/>
  <c r="K145" i="17" s="1"/>
  <c r="J146" i="17"/>
  <c r="I146" i="17"/>
  <c r="I137" i="17" s="1"/>
  <c r="I145" i="17" s="1"/>
  <c r="H146" i="17"/>
  <c r="G146" i="17"/>
  <c r="G137" i="17" s="1"/>
  <c r="F146" i="17"/>
  <c r="E146" i="17"/>
  <c r="D144" i="17"/>
  <c r="D143" i="17"/>
  <c r="D142" i="17"/>
  <c r="D141" i="17"/>
  <c r="F140" i="17"/>
  <c r="D140" i="17" s="1"/>
  <c r="D139" i="17"/>
  <c r="K138" i="17"/>
  <c r="J138" i="17"/>
  <c r="I138" i="17"/>
  <c r="H138" i="17"/>
  <c r="G138" i="17"/>
  <c r="F138" i="17"/>
  <c r="E138" i="17"/>
  <c r="D138" i="17"/>
  <c r="J137" i="17"/>
  <c r="J145" i="17" s="1"/>
  <c r="H137" i="17"/>
  <c r="F137" i="17"/>
  <c r="F145" i="17" s="1"/>
  <c r="D136" i="17"/>
  <c r="D135" i="17"/>
  <c r="D134" i="17"/>
  <c r="K133" i="17"/>
  <c r="J133" i="17"/>
  <c r="I133" i="17"/>
  <c r="I120" i="17" s="1"/>
  <c r="H133" i="17"/>
  <c r="G133" i="17"/>
  <c r="F133" i="17"/>
  <c r="E133" i="17"/>
  <c r="D133" i="17" s="1"/>
  <c r="D131" i="17"/>
  <c r="D130" i="17"/>
  <c r="D129" i="17"/>
  <c r="D128" i="17"/>
  <c r="D127" i="17"/>
  <c r="D126" i="17"/>
  <c r="K125" i="17"/>
  <c r="J125" i="17"/>
  <c r="I125" i="17"/>
  <c r="H125" i="17"/>
  <c r="G125" i="17"/>
  <c r="F125" i="17"/>
  <c r="E125" i="17"/>
  <c r="D125" i="17" s="1"/>
  <c r="K124" i="17"/>
  <c r="K132" i="17" s="1"/>
  <c r="K119" i="17" s="1"/>
  <c r="J124" i="17"/>
  <c r="J132" i="17" s="1"/>
  <c r="I124" i="17"/>
  <c r="I132" i="17" s="1"/>
  <c r="I119" i="17" s="1"/>
  <c r="H124" i="17"/>
  <c r="H132" i="17" s="1"/>
  <c r="G124" i="17"/>
  <c r="G132" i="17" s="1"/>
  <c r="G119" i="17" s="1"/>
  <c r="F124" i="17"/>
  <c r="F132" i="17" s="1"/>
  <c r="E124" i="17"/>
  <c r="K123" i="17"/>
  <c r="J123" i="17"/>
  <c r="I123" i="17"/>
  <c r="H123" i="17"/>
  <c r="G123" i="17"/>
  <c r="F123" i="17"/>
  <c r="E123" i="17"/>
  <c r="D123" i="17" s="1"/>
  <c r="K122" i="17"/>
  <c r="J122" i="17"/>
  <c r="I122" i="17"/>
  <c r="H122" i="17"/>
  <c r="G122" i="17"/>
  <c r="F122" i="17"/>
  <c r="E122" i="17"/>
  <c r="D122" i="17" s="1"/>
  <c r="K121" i="17"/>
  <c r="J121" i="17"/>
  <c r="I121" i="17"/>
  <c r="H121" i="17"/>
  <c r="G121" i="17"/>
  <c r="F121" i="17"/>
  <c r="E121" i="17"/>
  <c r="D121" i="17" s="1"/>
  <c r="K120" i="17"/>
  <c r="K111" i="17" s="1"/>
  <c r="G120" i="17"/>
  <c r="G111" i="17" s="1"/>
  <c r="K118" i="17"/>
  <c r="J118" i="17"/>
  <c r="I118" i="17"/>
  <c r="H118" i="17"/>
  <c r="G118" i="17"/>
  <c r="F118" i="17"/>
  <c r="E118" i="17"/>
  <c r="D118" i="17" s="1"/>
  <c r="K117" i="17"/>
  <c r="J117" i="17"/>
  <c r="I117" i="17"/>
  <c r="H117" i="17"/>
  <c r="G117" i="17"/>
  <c r="F117" i="17"/>
  <c r="E117" i="17"/>
  <c r="D117" i="17" s="1"/>
  <c r="K116" i="17"/>
  <c r="J116" i="17"/>
  <c r="I116" i="17"/>
  <c r="H116" i="17"/>
  <c r="G116" i="17"/>
  <c r="F116" i="17"/>
  <c r="E116" i="17"/>
  <c r="D116" i="17" s="1"/>
  <c r="K115" i="17"/>
  <c r="J115" i="17"/>
  <c r="I115" i="17"/>
  <c r="H115" i="17"/>
  <c r="G115" i="17"/>
  <c r="F115" i="17"/>
  <c r="E115" i="17"/>
  <c r="D115" i="17" s="1"/>
  <c r="K114" i="17"/>
  <c r="J114" i="17"/>
  <c r="I114" i="17"/>
  <c r="H114" i="17"/>
  <c r="G114" i="17"/>
  <c r="F114" i="17"/>
  <c r="E114" i="17"/>
  <c r="D114" i="17" s="1"/>
  <c r="K113" i="17"/>
  <c r="J113" i="17"/>
  <c r="I113" i="17"/>
  <c r="H113" i="17"/>
  <c r="G113" i="17"/>
  <c r="F113" i="17"/>
  <c r="E113" i="17"/>
  <c r="D113" i="17" s="1"/>
  <c r="K112" i="17"/>
  <c r="J112" i="17"/>
  <c r="I112" i="17"/>
  <c r="H112" i="17"/>
  <c r="G112" i="17"/>
  <c r="F112" i="17"/>
  <c r="E112" i="17"/>
  <c r="D112" i="17" s="1"/>
  <c r="D110" i="17"/>
  <c r="D109" i="17"/>
  <c r="D108" i="17"/>
  <c r="K107" i="17"/>
  <c r="J107" i="17"/>
  <c r="I107" i="17"/>
  <c r="H107" i="17"/>
  <c r="G107" i="17"/>
  <c r="F107" i="17"/>
  <c r="E107" i="17"/>
  <c r="D107" i="17"/>
  <c r="D105" i="17"/>
  <c r="D104" i="17"/>
  <c r="D103" i="17"/>
  <c r="E102" i="17"/>
  <c r="D101" i="17"/>
  <c r="K100" i="17"/>
  <c r="J100" i="17"/>
  <c r="I100" i="17"/>
  <c r="H100" i="17"/>
  <c r="G100" i="17"/>
  <c r="F100" i="17"/>
  <c r="K99" i="17"/>
  <c r="K106" i="17" s="1"/>
  <c r="J99" i="17"/>
  <c r="J106" i="17" s="1"/>
  <c r="I99" i="17"/>
  <c r="I106" i="17" s="1"/>
  <c r="H99" i="17"/>
  <c r="H106" i="17" s="1"/>
  <c r="G99" i="17"/>
  <c r="G106" i="17" s="1"/>
  <c r="F99" i="17"/>
  <c r="F106" i="17" s="1"/>
  <c r="D98" i="17"/>
  <c r="D97" i="17"/>
  <c r="D96" i="17"/>
  <c r="K95" i="17"/>
  <c r="K83" i="17" s="1"/>
  <c r="J95" i="17"/>
  <c r="I95" i="17"/>
  <c r="I83" i="17" s="1"/>
  <c r="H95" i="17"/>
  <c r="H87" i="17" s="1"/>
  <c r="G95" i="17"/>
  <c r="F95" i="17"/>
  <c r="E95" i="17"/>
  <c r="D93" i="17"/>
  <c r="D92" i="17"/>
  <c r="D91" i="17"/>
  <c r="E90" i="17"/>
  <c r="D90" i="17"/>
  <c r="D89" i="17"/>
  <c r="K88" i="17"/>
  <c r="J88" i="17"/>
  <c r="I88" i="17"/>
  <c r="H88" i="17"/>
  <c r="G88" i="17"/>
  <c r="F88" i="17"/>
  <c r="E88" i="17"/>
  <c r="D88" i="17" s="1"/>
  <c r="K87" i="17"/>
  <c r="K94" i="17" s="1"/>
  <c r="K82" i="17" s="1"/>
  <c r="J87" i="17"/>
  <c r="J94" i="17" s="1"/>
  <c r="I87" i="17"/>
  <c r="I94" i="17" s="1"/>
  <c r="I82" i="17" s="1"/>
  <c r="F87" i="17"/>
  <c r="F94" i="17" s="1"/>
  <c r="F82" i="17" s="1"/>
  <c r="K86" i="17"/>
  <c r="J86" i="17"/>
  <c r="I86" i="17"/>
  <c r="H86" i="17"/>
  <c r="G86" i="17"/>
  <c r="F86" i="17"/>
  <c r="E86" i="17"/>
  <c r="D86" i="17" s="1"/>
  <c r="K85" i="17"/>
  <c r="J85" i="17"/>
  <c r="I85" i="17"/>
  <c r="H85" i="17"/>
  <c r="F85" i="17"/>
  <c r="E85" i="17"/>
  <c r="D85" i="17"/>
  <c r="K84" i="17"/>
  <c r="J84" i="17"/>
  <c r="I84" i="17"/>
  <c r="H84" i="17"/>
  <c r="G84" i="17"/>
  <c r="F84" i="17"/>
  <c r="E84" i="17"/>
  <c r="D84" i="17"/>
  <c r="J83" i="17"/>
  <c r="J75" i="17" s="1"/>
  <c r="H83" i="17"/>
  <c r="H75" i="17" s="1"/>
  <c r="F83" i="17"/>
  <c r="K81" i="17"/>
  <c r="J81" i="17"/>
  <c r="J21" i="17" s="1"/>
  <c r="I81" i="17"/>
  <c r="G81" i="17"/>
  <c r="F81" i="17"/>
  <c r="E81" i="17"/>
  <c r="D81" i="17" s="1"/>
  <c r="K80" i="17"/>
  <c r="J80" i="17"/>
  <c r="I80" i="17"/>
  <c r="H80" i="17"/>
  <c r="G80" i="17"/>
  <c r="F80" i="17"/>
  <c r="E80" i="17"/>
  <c r="D80" i="17" s="1"/>
  <c r="K79" i="17"/>
  <c r="J79" i="17"/>
  <c r="I79" i="17"/>
  <c r="H79" i="17"/>
  <c r="G79" i="17"/>
  <c r="F79" i="17"/>
  <c r="E79" i="17"/>
  <c r="D79" i="17" s="1"/>
  <c r="K78" i="17"/>
  <c r="J78" i="17"/>
  <c r="I78" i="17"/>
  <c r="H78" i="17"/>
  <c r="G78" i="17"/>
  <c r="F78" i="17"/>
  <c r="E78" i="17"/>
  <c r="D78" i="17" s="1"/>
  <c r="K77" i="17"/>
  <c r="K76" i="17" s="1"/>
  <c r="K16" i="17" s="1"/>
  <c r="J77" i="17"/>
  <c r="I77" i="17"/>
  <c r="I76" i="17" s="1"/>
  <c r="I16" i="17" s="1"/>
  <c r="H77" i="17"/>
  <c r="G77" i="17"/>
  <c r="G76" i="17" s="1"/>
  <c r="G16" i="17" s="1"/>
  <c r="F77" i="17"/>
  <c r="E77" i="17"/>
  <c r="D77" i="17" s="1"/>
  <c r="J76" i="17"/>
  <c r="H76" i="17"/>
  <c r="F76" i="17"/>
  <c r="F75" i="17"/>
  <c r="D74" i="17"/>
  <c r="D73" i="17"/>
  <c r="D72" i="17"/>
  <c r="K71" i="17"/>
  <c r="J71" i="17"/>
  <c r="J63" i="17" s="1"/>
  <c r="J70" i="17" s="1"/>
  <c r="I71" i="17"/>
  <c r="H71" i="17"/>
  <c r="H63" i="17" s="1"/>
  <c r="H70" i="17" s="1"/>
  <c r="G71" i="17"/>
  <c r="F71" i="17"/>
  <c r="F63" i="17" s="1"/>
  <c r="F70" i="17" s="1"/>
  <c r="E71" i="17"/>
  <c r="D71" i="17"/>
  <c r="D69" i="17"/>
  <c r="D68" i="17"/>
  <c r="D67" i="17"/>
  <c r="D66" i="17"/>
  <c r="D65" i="17"/>
  <c r="K64" i="17"/>
  <c r="J64" i="17"/>
  <c r="I64" i="17"/>
  <c r="H64" i="17"/>
  <c r="G64" i="17"/>
  <c r="F64" i="17"/>
  <c r="E64" i="17"/>
  <c r="D64" i="17" s="1"/>
  <c r="K63" i="17"/>
  <c r="K70" i="17" s="1"/>
  <c r="I63" i="17"/>
  <c r="I70" i="17" s="1"/>
  <c r="G63" i="17"/>
  <c r="G70" i="17" s="1"/>
  <c r="E63" i="17"/>
  <c r="D62" i="17"/>
  <c r="D61" i="17"/>
  <c r="D60" i="17"/>
  <c r="K59" i="17"/>
  <c r="J59" i="17"/>
  <c r="J51" i="17" s="1"/>
  <c r="J58" i="17" s="1"/>
  <c r="I59" i="17"/>
  <c r="H59" i="17"/>
  <c r="H51" i="17" s="1"/>
  <c r="H58" i="17" s="1"/>
  <c r="G59" i="17"/>
  <c r="F59" i="17"/>
  <c r="F51" i="17" s="1"/>
  <c r="F58" i="17" s="1"/>
  <c r="E59" i="17"/>
  <c r="D59" i="17"/>
  <c r="D57" i="17"/>
  <c r="D56" i="17"/>
  <c r="D55" i="17"/>
  <c r="D54" i="17"/>
  <c r="D53" i="17"/>
  <c r="K52" i="17"/>
  <c r="J52" i="17"/>
  <c r="I52" i="17"/>
  <c r="H52" i="17"/>
  <c r="G52" i="17"/>
  <c r="F52" i="17"/>
  <c r="E52" i="17"/>
  <c r="D52" i="17" s="1"/>
  <c r="K51" i="17"/>
  <c r="K58" i="17" s="1"/>
  <c r="I51" i="17"/>
  <c r="I58" i="17" s="1"/>
  <c r="G51" i="17"/>
  <c r="G58" i="17" s="1"/>
  <c r="E51" i="17"/>
  <c r="D50" i="17"/>
  <c r="D49" i="17"/>
  <c r="D48" i="17"/>
  <c r="K47" i="17"/>
  <c r="J47" i="17"/>
  <c r="I47" i="17"/>
  <c r="H47" i="17"/>
  <c r="G47" i="17"/>
  <c r="F47" i="17"/>
  <c r="E47" i="17"/>
  <c r="D47" i="17"/>
  <c r="D45" i="17"/>
  <c r="D44" i="17"/>
  <c r="E43" i="17"/>
  <c r="D43" i="17"/>
  <c r="E42" i="17"/>
  <c r="D42" i="17"/>
  <c r="D41" i="17"/>
  <c r="K40" i="17"/>
  <c r="K28" i="17" s="1"/>
  <c r="J40" i="17"/>
  <c r="I40" i="17"/>
  <c r="I28" i="17" s="1"/>
  <c r="H40" i="17"/>
  <c r="G40" i="17"/>
  <c r="G28" i="17" s="1"/>
  <c r="F40" i="17"/>
  <c r="E40" i="17"/>
  <c r="K39" i="17"/>
  <c r="K46" i="17" s="1"/>
  <c r="K34" i="17" s="1"/>
  <c r="K22" i="17" s="1"/>
  <c r="I39" i="17"/>
  <c r="I46" i="17" s="1"/>
  <c r="I34" i="17" s="1"/>
  <c r="I22" i="17" s="1"/>
  <c r="G39" i="17"/>
  <c r="G46" i="17" s="1"/>
  <c r="G34" i="17" s="1"/>
  <c r="E39" i="17"/>
  <c r="K38" i="17"/>
  <c r="K26" i="17" s="1"/>
  <c r="J38" i="17"/>
  <c r="I38" i="17"/>
  <c r="I26" i="17" s="1"/>
  <c r="H38" i="17"/>
  <c r="G38" i="17"/>
  <c r="G26" i="17" s="1"/>
  <c r="F38" i="17"/>
  <c r="E38" i="17"/>
  <c r="K37" i="17"/>
  <c r="K25" i="17" s="1"/>
  <c r="J37" i="17"/>
  <c r="I37" i="17"/>
  <c r="I25" i="17" s="1"/>
  <c r="H37" i="17"/>
  <c r="G37" i="17"/>
  <c r="G25" i="17" s="1"/>
  <c r="F37" i="17"/>
  <c r="E37" i="17"/>
  <c r="K36" i="17"/>
  <c r="K24" i="17" s="1"/>
  <c r="J36" i="17"/>
  <c r="I36" i="17"/>
  <c r="I24" i="17" s="1"/>
  <c r="H36" i="17"/>
  <c r="G36" i="17"/>
  <c r="G24" i="17" s="1"/>
  <c r="F36" i="17"/>
  <c r="E36" i="17"/>
  <c r="K35" i="17"/>
  <c r="K27" i="17" s="1"/>
  <c r="I35" i="17"/>
  <c r="I27" i="17" s="1"/>
  <c r="G35" i="17"/>
  <c r="G27" i="17" s="1"/>
  <c r="E35" i="17"/>
  <c r="D33" i="17"/>
  <c r="K32" i="17"/>
  <c r="J32" i="17"/>
  <c r="I32" i="17"/>
  <c r="H32" i="17"/>
  <c r="G32" i="17"/>
  <c r="F32" i="17"/>
  <c r="E32" i="17"/>
  <c r="D32" i="17"/>
  <c r="K31" i="17"/>
  <c r="J31" i="17"/>
  <c r="J19" i="17" s="1"/>
  <c r="I31" i="17"/>
  <c r="H31" i="17"/>
  <c r="H19" i="17" s="1"/>
  <c r="G31" i="17"/>
  <c r="F31" i="17"/>
  <c r="F19" i="17" s="1"/>
  <c r="E31" i="17"/>
  <c r="D31" i="17"/>
  <c r="K30" i="17"/>
  <c r="J30" i="17"/>
  <c r="J18" i="17" s="1"/>
  <c r="I30" i="17"/>
  <c r="H30" i="17"/>
  <c r="H18" i="17" s="1"/>
  <c r="G30" i="17"/>
  <c r="F30" i="17"/>
  <c r="F18" i="17" s="1"/>
  <c r="E30" i="17"/>
  <c r="D30" i="17"/>
  <c r="K29" i="17"/>
  <c r="J29" i="17"/>
  <c r="J17" i="17" s="1"/>
  <c r="I29" i="17"/>
  <c r="H29" i="17"/>
  <c r="H17" i="17" s="1"/>
  <c r="G29" i="17"/>
  <c r="F29" i="17"/>
  <c r="F17" i="17" s="1"/>
  <c r="E29" i="17"/>
  <c r="D29" i="17"/>
  <c r="J28" i="17"/>
  <c r="J16" i="17" s="1"/>
  <c r="H28" i="17"/>
  <c r="H16" i="17" s="1"/>
  <c r="F28" i="17"/>
  <c r="F16" i="17" s="1"/>
  <c r="J26" i="17"/>
  <c r="H26" i="17"/>
  <c r="F26" i="17"/>
  <c r="J25" i="17"/>
  <c r="H25" i="17"/>
  <c r="F25" i="17"/>
  <c r="J24" i="17"/>
  <c r="H24" i="17"/>
  <c r="F24" i="17"/>
  <c r="K23" i="17"/>
  <c r="K21" i="17"/>
  <c r="I21" i="17"/>
  <c r="G21" i="17"/>
  <c r="F21" i="17"/>
  <c r="E21" i="17"/>
  <c r="K20" i="17"/>
  <c r="J20" i="17"/>
  <c r="I20" i="17"/>
  <c r="H20" i="17"/>
  <c r="G20" i="17"/>
  <c r="F20" i="17"/>
  <c r="E20" i="17"/>
  <c r="D20" i="17" s="1"/>
  <c r="K19" i="17"/>
  <c r="I19" i="17"/>
  <c r="G19" i="17"/>
  <c r="E19" i="17"/>
  <c r="D19" i="17" s="1"/>
  <c r="K18" i="17"/>
  <c r="I18" i="17"/>
  <c r="G18" i="17"/>
  <c r="E18" i="17"/>
  <c r="D18" i="17" s="1"/>
  <c r="K17" i="17"/>
  <c r="I17" i="17"/>
  <c r="G17" i="17"/>
  <c r="E17" i="17"/>
  <c r="D17" i="17" s="1"/>
  <c r="K12" i="17"/>
  <c r="J12" i="17"/>
  <c r="I12" i="17"/>
  <c r="H12" i="17"/>
  <c r="G12" i="17"/>
  <c r="F12" i="17"/>
  <c r="E12" i="17"/>
  <c r="D12" i="17"/>
  <c r="K11" i="17"/>
  <c r="J11" i="17"/>
  <c r="I11" i="17"/>
  <c r="H11" i="17"/>
  <c r="G11" i="17"/>
  <c r="F11" i="17"/>
  <c r="E11" i="17"/>
  <c r="D11" i="17"/>
  <c r="K10" i="17"/>
  <c r="J10" i="17"/>
  <c r="I10" i="17"/>
  <c r="H10" i="17"/>
  <c r="G10" i="17"/>
  <c r="F10" i="17"/>
  <c r="E10" i="17"/>
  <c r="K9" i="17"/>
  <c r="J9" i="17"/>
  <c r="I9" i="17"/>
  <c r="H9" i="17"/>
  <c r="G9" i="17"/>
  <c r="F9" i="17"/>
  <c r="K8" i="17"/>
  <c r="J8" i="17"/>
  <c r="I8" i="17"/>
  <c r="H8" i="17"/>
  <c r="G8" i="17"/>
  <c r="F8" i="17"/>
  <c r="E8" i="17"/>
  <c r="D8" i="17"/>
  <c r="K7" i="17"/>
  <c r="J7" i="17"/>
  <c r="I7" i="17"/>
  <c r="H7" i="17"/>
  <c r="G7" i="17"/>
  <c r="F7" i="17"/>
  <c r="E7" i="17"/>
  <c r="D7" i="17"/>
  <c r="K6" i="17"/>
  <c r="J6" i="17"/>
  <c r="I6" i="17"/>
  <c r="H6" i="17"/>
  <c r="G6" i="17"/>
  <c r="F6" i="17"/>
  <c r="E6" i="17"/>
  <c r="D6" i="17"/>
  <c r="K5" i="17"/>
  <c r="J5" i="17"/>
  <c r="I5" i="17"/>
  <c r="H5" i="17"/>
  <c r="G5" i="17"/>
  <c r="F5" i="17"/>
  <c r="E5" i="17"/>
  <c r="D5" i="17"/>
  <c r="K4" i="17"/>
  <c r="J4" i="17"/>
  <c r="I4" i="17"/>
  <c r="H4" i="17"/>
  <c r="G4" i="17"/>
  <c r="F4" i="17"/>
  <c r="E4" i="17"/>
  <c r="D4" i="17"/>
  <c r="K3" i="17"/>
  <c r="J3" i="17"/>
  <c r="I3" i="17"/>
  <c r="H3" i="17"/>
  <c r="G3" i="17"/>
  <c r="F3" i="17"/>
  <c r="E3" i="17"/>
  <c r="D3" i="17"/>
  <c r="K2" i="17"/>
  <c r="J2" i="17"/>
  <c r="I2" i="17"/>
  <c r="H2" i="17"/>
  <c r="G2" i="17"/>
  <c r="F2" i="17"/>
  <c r="E2" i="17"/>
  <c r="K1" i="17"/>
  <c r="J1" i="17"/>
  <c r="I1" i="17"/>
  <c r="H1" i="17"/>
  <c r="G1" i="17"/>
  <c r="F1" i="17"/>
  <c r="F42" i="16"/>
  <c r="D162" i="16"/>
  <c r="D161" i="16"/>
  <c r="D160" i="16"/>
  <c r="K159" i="16"/>
  <c r="J159" i="16"/>
  <c r="I159" i="16"/>
  <c r="H159" i="16"/>
  <c r="G159" i="16"/>
  <c r="F159" i="16"/>
  <c r="E159" i="16"/>
  <c r="D159" i="16"/>
  <c r="D157" i="16"/>
  <c r="D156" i="16"/>
  <c r="F155" i="16"/>
  <c r="D155" i="16"/>
  <c r="D154" i="16"/>
  <c r="F153" i="16"/>
  <c r="D153" i="16" s="1"/>
  <c r="D152" i="16"/>
  <c r="K151" i="16"/>
  <c r="J151" i="16"/>
  <c r="I151" i="16"/>
  <c r="H151" i="16"/>
  <c r="G151" i="16"/>
  <c r="F151" i="16"/>
  <c r="E151" i="16"/>
  <c r="D151" i="16"/>
  <c r="K150" i="16"/>
  <c r="K158" i="16" s="1"/>
  <c r="J150" i="16"/>
  <c r="J158" i="16" s="1"/>
  <c r="I150" i="16"/>
  <c r="I158" i="16" s="1"/>
  <c r="H150" i="16"/>
  <c r="H158" i="16" s="1"/>
  <c r="G150" i="16"/>
  <c r="G158" i="16" s="1"/>
  <c r="F150" i="16"/>
  <c r="F158" i="16" s="1"/>
  <c r="E150" i="16"/>
  <c r="E158" i="16" s="1"/>
  <c r="D150" i="16"/>
  <c r="D149" i="16"/>
  <c r="D148" i="16"/>
  <c r="D147" i="16"/>
  <c r="K146" i="16"/>
  <c r="K137" i="16" s="1"/>
  <c r="K145" i="16" s="1"/>
  <c r="J146" i="16"/>
  <c r="I146" i="16"/>
  <c r="I137" i="16" s="1"/>
  <c r="I145" i="16" s="1"/>
  <c r="H146" i="16"/>
  <c r="G146" i="16"/>
  <c r="G137" i="16" s="1"/>
  <c r="G145" i="16" s="1"/>
  <c r="F146" i="16"/>
  <c r="E146" i="16"/>
  <c r="D146" i="16" s="1"/>
  <c r="D144" i="16"/>
  <c r="D143" i="16"/>
  <c r="D142" i="16"/>
  <c r="D141" i="16"/>
  <c r="F140" i="16"/>
  <c r="D140" i="16" s="1"/>
  <c r="D139" i="16"/>
  <c r="K138" i="16"/>
  <c r="J138" i="16"/>
  <c r="I138" i="16"/>
  <c r="H138" i="16"/>
  <c r="G138" i="16"/>
  <c r="F138" i="16"/>
  <c r="E138" i="16"/>
  <c r="D138" i="16"/>
  <c r="J137" i="16"/>
  <c r="J145" i="16" s="1"/>
  <c r="H137" i="16"/>
  <c r="H145" i="16" s="1"/>
  <c r="F137" i="16"/>
  <c r="F145" i="16" s="1"/>
  <c r="D136" i="16"/>
  <c r="D135" i="16"/>
  <c r="D134" i="16"/>
  <c r="K133" i="16"/>
  <c r="J133" i="16"/>
  <c r="I133" i="16"/>
  <c r="H133" i="16"/>
  <c r="G133" i="16"/>
  <c r="F133" i="16"/>
  <c r="E133" i="16"/>
  <c r="D133" i="16" s="1"/>
  <c r="D131" i="16"/>
  <c r="D130" i="16"/>
  <c r="D129" i="16"/>
  <c r="D128" i="16"/>
  <c r="D127" i="16"/>
  <c r="D126" i="16"/>
  <c r="K125" i="16"/>
  <c r="J125" i="16"/>
  <c r="I125" i="16"/>
  <c r="H125" i="16"/>
  <c r="G125" i="16"/>
  <c r="F125" i="16"/>
  <c r="E125" i="16"/>
  <c r="D125" i="16" s="1"/>
  <c r="K124" i="16"/>
  <c r="K132" i="16" s="1"/>
  <c r="K119" i="16" s="1"/>
  <c r="J124" i="16"/>
  <c r="J132" i="16" s="1"/>
  <c r="J119" i="16" s="1"/>
  <c r="I124" i="16"/>
  <c r="I132" i="16" s="1"/>
  <c r="I119" i="16" s="1"/>
  <c r="H124" i="16"/>
  <c r="H132" i="16" s="1"/>
  <c r="H119" i="16" s="1"/>
  <c r="G124" i="16"/>
  <c r="G132" i="16" s="1"/>
  <c r="G119" i="16" s="1"/>
  <c r="F124" i="16"/>
  <c r="F132" i="16" s="1"/>
  <c r="F119" i="16" s="1"/>
  <c r="E124" i="16"/>
  <c r="E132" i="16" s="1"/>
  <c r="K123" i="16"/>
  <c r="J123" i="16"/>
  <c r="I123" i="16"/>
  <c r="H123" i="16"/>
  <c r="G123" i="16"/>
  <c r="F123" i="16"/>
  <c r="E123" i="16"/>
  <c r="D123" i="16" s="1"/>
  <c r="K122" i="16"/>
  <c r="J122" i="16"/>
  <c r="I122" i="16"/>
  <c r="H122" i="16"/>
  <c r="G122" i="16"/>
  <c r="F122" i="16"/>
  <c r="E122" i="16"/>
  <c r="D122" i="16" s="1"/>
  <c r="K121" i="16"/>
  <c r="J121" i="16"/>
  <c r="I121" i="16"/>
  <c r="H121" i="16"/>
  <c r="G121" i="16"/>
  <c r="F121" i="16"/>
  <c r="E121" i="16"/>
  <c r="D121" i="16" s="1"/>
  <c r="K120" i="16"/>
  <c r="J120" i="16"/>
  <c r="I120" i="16"/>
  <c r="H120" i="16"/>
  <c r="G120" i="16"/>
  <c r="F120" i="16"/>
  <c r="E120" i="16"/>
  <c r="D120" i="16" s="1"/>
  <c r="K118" i="16"/>
  <c r="J118" i="16"/>
  <c r="I118" i="16"/>
  <c r="H118" i="16"/>
  <c r="G118" i="16"/>
  <c r="F118" i="16"/>
  <c r="E118" i="16"/>
  <c r="D118" i="16" s="1"/>
  <c r="K117" i="16"/>
  <c r="J117" i="16"/>
  <c r="I117" i="16"/>
  <c r="H117" i="16"/>
  <c r="G117" i="16"/>
  <c r="F117" i="16"/>
  <c r="E117" i="16"/>
  <c r="D117" i="16" s="1"/>
  <c r="K116" i="16"/>
  <c r="J116" i="16"/>
  <c r="I116" i="16"/>
  <c r="H116" i="16"/>
  <c r="G116" i="16"/>
  <c r="F116" i="16"/>
  <c r="E116" i="16"/>
  <c r="D116" i="16" s="1"/>
  <c r="K115" i="16"/>
  <c r="J115" i="16"/>
  <c r="I115" i="16"/>
  <c r="H115" i="16"/>
  <c r="G115" i="16"/>
  <c r="F115" i="16"/>
  <c r="E115" i="16"/>
  <c r="D115" i="16" s="1"/>
  <c r="K114" i="16"/>
  <c r="J114" i="16"/>
  <c r="I114" i="16"/>
  <c r="H114" i="16"/>
  <c r="G114" i="16"/>
  <c r="F114" i="16"/>
  <c r="E114" i="16"/>
  <c r="D114" i="16" s="1"/>
  <c r="K113" i="16"/>
  <c r="J113" i="16"/>
  <c r="I113" i="16"/>
  <c r="H113" i="16"/>
  <c r="G113" i="16"/>
  <c r="F113" i="16"/>
  <c r="E113" i="16"/>
  <c r="D113" i="16"/>
  <c r="K112" i="16"/>
  <c r="J112" i="16"/>
  <c r="I112" i="16"/>
  <c r="H112" i="16"/>
  <c r="G112" i="16"/>
  <c r="F112" i="16"/>
  <c r="E112" i="16"/>
  <c r="D112" i="16"/>
  <c r="K111" i="16"/>
  <c r="J111" i="16"/>
  <c r="I111" i="16"/>
  <c r="H111" i="16"/>
  <c r="G111" i="16"/>
  <c r="F111" i="16"/>
  <c r="E111" i="16"/>
  <c r="D111" i="16"/>
  <c r="D110" i="16"/>
  <c r="D109" i="16"/>
  <c r="D108" i="16"/>
  <c r="K107" i="16"/>
  <c r="J107" i="16"/>
  <c r="I107" i="16"/>
  <c r="H107" i="16"/>
  <c r="G107" i="16"/>
  <c r="F107" i="16"/>
  <c r="E107" i="16"/>
  <c r="D107" i="16" s="1"/>
  <c r="D105" i="16"/>
  <c r="D104" i="16"/>
  <c r="D103" i="16"/>
  <c r="E102" i="16"/>
  <c r="D102" i="16"/>
  <c r="D101" i="16"/>
  <c r="K100" i="16"/>
  <c r="J100" i="16"/>
  <c r="I100" i="16"/>
  <c r="H100" i="16"/>
  <c r="G100" i="16"/>
  <c r="F100" i="16"/>
  <c r="E100" i="16"/>
  <c r="D100" i="16" s="1"/>
  <c r="K99" i="16"/>
  <c r="K106" i="16" s="1"/>
  <c r="J99" i="16"/>
  <c r="J106" i="16" s="1"/>
  <c r="I99" i="16"/>
  <c r="I106" i="16" s="1"/>
  <c r="H99" i="16"/>
  <c r="H106" i="16" s="1"/>
  <c r="G99" i="16"/>
  <c r="G106" i="16" s="1"/>
  <c r="F99" i="16"/>
  <c r="F106" i="16" s="1"/>
  <c r="E99" i="16"/>
  <c r="E106" i="16" s="1"/>
  <c r="D106" i="16" s="1"/>
  <c r="D98" i="16"/>
  <c r="D97" i="16"/>
  <c r="D96" i="16"/>
  <c r="K95" i="16"/>
  <c r="J95" i="16"/>
  <c r="I95" i="16"/>
  <c r="H95" i="16"/>
  <c r="G95" i="16"/>
  <c r="F95" i="16"/>
  <c r="E95" i="16"/>
  <c r="D95" i="16"/>
  <c r="D93" i="16"/>
  <c r="D92" i="16"/>
  <c r="D91" i="16"/>
  <c r="E90" i="16"/>
  <c r="D90" i="16" s="1"/>
  <c r="D89" i="16"/>
  <c r="K88" i="16"/>
  <c r="J88" i="16"/>
  <c r="I88" i="16"/>
  <c r="H88" i="16"/>
  <c r="G88" i="16"/>
  <c r="F88" i="16"/>
  <c r="K87" i="16"/>
  <c r="K94" i="16" s="1"/>
  <c r="K82" i="16" s="1"/>
  <c r="J87" i="16"/>
  <c r="J94" i="16" s="1"/>
  <c r="J82" i="16" s="1"/>
  <c r="I87" i="16"/>
  <c r="I94" i="16" s="1"/>
  <c r="I82" i="16" s="1"/>
  <c r="H87" i="16"/>
  <c r="H94" i="16" s="1"/>
  <c r="H82" i="16" s="1"/>
  <c r="G87" i="16"/>
  <c r="G94" i="16" s="1"/>
  <c r="G82" i="16" s="1"/>
  <c r="F87" i="16"/>
  <c r="F94" i="16" s="1"/>
  <c r="F82" i="16" s="1"/>
  <c r="E87" i="16"/>
  <c r="E94" i="16" s="1"/>
  <c r="D87" i="16"/>
  <c r="K86" i="16"/>
  <c r="J86" i="16"/>
  <c r="I86" i="16"/>
  <c r="H86" i="16"/>
  <c r="G86" i="16"/>
  <c r="F86" i="16"/>
  <c r="E86" i="16"/>
  <c r="D86" i="16"/>
  <c r="K85" i="16"/>
  <c r="J85" i="16"/>
  <c r="I85" i="16"/>
  <c r="H85" i="16"/>
  <c r="G85" i="16"/>
  <c r="F85" i="16"/>
  <c r="E85" i="16"/>
  <c r="D85" i="16"/>
  <c r="K84" i="16"/>
  <c r="J84" i="16"/>
  <c r="I84" i="16"/>
  <c r="H84" i="16"/>
  <c r="G84" i="16"/>
  <c r="F84" i="16"/>
  <c r="E84" i="16"/>
  <c r="D84" i="16"/>
  <c r="K83" i="16"/>
  <c r="J83" i="16"/>
  <c r="I83" i="16"/>
  <c r="H83" i="16"/>
  <c r="G83" i="16"/>
  <c r="F83" i="16"/>
  <c r="E83" i="16"/>
  <c r="D83" i="16"/>
  <c r="K81" i="16"/>
  <c r="J81" i="16"/>
  <c r="I81" i="16"/>
  <c r="H81" i="16"/>
  <c r="G81" i="16"/>
  <c r="F81" i="16"/>
  <c r="E81" i="16"/>
  <c r="D81" i="16"/>
  <c r="K80" i="16"/>
  <c r="J80" i="16"/>
  <c r="I80" i="16"/>
  <c r="H80" i="16"/>
  <c r="G80" i="16"/>
  <c r="F80" i="16"/>
  <c r="E80" i="16"/>
  <c r="D80" i="16"/>
  <c r="K79" i="16"/>
  <c r="J79" i="16"/>
  <c r="I79" i="16"/>
  <c r="H79" i="16"/>
  <c r="G79" i="16"/>
  <c r="F79" i="16"/>
  <c r="E79" i="16"/>
  <c r="D79" i="16"/>
  <c r="K78" i="16"/>
  <c r="J78" i="16"/>
  <c r="I78" i="16"/>
  <c r="H78" i="16"/>
  <c r="G78" i="16"/>
  <c r="F78" i="16"/>
  <c r="E78" i="16"/>
  <c r="D78" i="16"/>
  <c r="K77" i="16"/>
  <c r="J77" i="16"/>
  <c r="I77" i="16"/>
  <c r="H77" i="16"/>
  <c r="G77" i="16"/>
  <c r="F77" i="16"/>
  <c r="E77" i="16"/>
  <c r="D77" i="16"/>
  <c r="K76" i="16"/>
  <c r="J76" i="16"/>
  <c r="I76" i="16"/>
  <c r="H76" i="16"/>
  <c r="G76" i="16"/>
  <c r="F76" i="16"/>
  <c r="E76" i="16"/>
  <c r="D76" i="16"/>
  <c r="K75" i="16"/>
  <c r="J75" i="16"/>
  <c r="I75" i="16"/>
  <c r="H75" i="16"/>
  <c r="G75" i="16"/>
  <c r="F75" i="16"/>
  <c r="E75" i="16"/>
  <c r="D75" i="16"/>
  <c r="D74" i="16"/>
  <c r="D73" i="16"/>
  <c r="D72" i="16"/>
  <c r="K71" i="16"/>
  <c r="J71" i="16"/>
  <c r="I71" i="16"/>
  <c r="H71" i="16"/>
  <c r="G71" i="16"/>
  <c r="F71" i="16"/>
  <c r="E71" i="16"/>
  <c r="D71" i="16" s="1"/>
  <c r="D69" i="16"/>
  <c r="D68" i="16"/>
  <c r="D67" i="16"/>
  <c r="D66" i="16"/>
  <c r="D65" i="16"/>
  <c r="K64" i="16"/>
  <c r="J64" i="16"/>
  <c r="I64" i="16"/>
  <c r="H64" i="16"/>
  <c r="G64" i="16"/>
  <c r="F64" i="16"/>
  <c r="E64" i="16"/>
  <c r="D64" i="16"/>
  <c r="K63" i="16"/>
  <c r="K70" i="16" s="1"/>
  <c r="J63" i="16"/>
  <c r="J70" i="16" s="1"/>
  <c r="I63" i="16"/>
  <c r="I70" i="16" s="1"/>
  <c r="H63" i="16"/>
  <c r="H70" i="16" s="1"/>
  <c r="G63" i="16"/>
  <c r="G70" i="16" s="1"/>
  <c r="F63" i="16"/>
  <c r="F70" i="16" s="1"/>
  <c r="E63" i="16"/>
  <c r="E70" i="16" s="1"/>
  <c r="D63" i="16"/>
  <c r="D62" i="16"/>
  <c r="D61" i="16"/>
  <c r="D60" i="16"/>
  <c r="K59" i="16"/>
  <c r="J59" i="16"/>
  <c r="I59" i="16"/>
  <c r="H59" i="16"/>
  <c r="G59" i="16"/>
  <c r="F59" i="16"/>
  <c r="E59" i="16"/>
  <c r="D59" i="16" s="1"/>
  <c r="D57" i="16"/>
  <c r="D56" i="16"/>
  <c r="D55" i="16"/>
  <c r="D54" i="16"/>
  <c r="D53" i="16"/>
  <c r="K52" i="16"/>
  <c r="J52" i="16"/>
  <c r="I52" i="16"/>
  <c r="H52" i="16"/>
  <c r="G52" i="16"/>
  <c r="F52" i="16"/>
  <c r="E52" i="16"/>
  <c r="D52" i="16"/>
  <c r="K51" i="16"/>
  <c r="K58" i="16" s="1"/>
  <c r="J51" i="16"/>
  <c r="J58" i="16" s="1"/>
  <c r="I51" i="16"/>
  <c r="I58" i="16" s="1"/>
  <c r="H51" i="16"/>
  <c r="H58" i="16" s="1"/>
  <c r="G51" i="16"/>
  <c r="G58" i="16" s="1"/>
  <c r="F51" i="16"/>
  <c r="F58" i="16" s="1"/>
  <c r="E51" i="16"/>
  <c r="E58" i="16" s="1"/>
  <c r="D51" i="16"/>
  <c r="D50" i="16"/>
  <c r="D49" i="16"/>
  <c r="D48" i="16"/>
  <c r="K47" i="16"/>
  <c r="J47" i="16"/>
  <c r="I47" i="16"/>
  <c r="H47" i="16"/>
  <c r="G47" i="16"/>
  <c r="F47" i="16"/>
  <c r="E47" i="16"/>
  <c r="D47" i="16" s="1"/>
  <c r="D45" i="16"/>
  <c r="D44" i="16"/>
  <c r="E43" i="16"/>
  <c r="D43" i="16" s="1"/>
  <c r="E42" i="16"/>
  <c r="D42" i="16" s="1"/>
  <c r="D41" i="16"/>
  <c r="K40" i="16"/>
  <c r="J40" i="16"/>
  <c r="I40" i="16"/>
  <c r="H40" i="16"/>
  <c r="G40" i="16"/>
  <c r="F40" i="16"/>
  <c r="K39" i="16"/>
  <c r="K46" i="16" s="1"/>
  <c r="K34" i="16" s="1"/>
  <c r="K22" i="16" s="1"/>
  <c r="J39" i="16"/>
  <c r="J46" i="16" s="1"/>
  <c r="J34" i="16" s="1"/>
  <c r="J22" i="16" s="1"/>
  <c r="I39" i="16"/>
  <c r="I46" i="16" s="1"/>
  <c r="I34" i="16" s="1"/>
  <c r="I22" i="16" s="1"/>
  <c r="H39" i="16"/>
  <c r="H46" i="16" s="1"/>
  <c r="H34" i="16" s="1"/>
  <c r="H22" i="16" s="1"/>
  <c r="G39" i="16"/>
  <c r="G46" i="16" s="1"/>
  <c r="G34" i="16" s="1"/>
  <c r="G22" i="16" s="1"/>
  <c r="F39" i="16"/>
  <c r="F46" i="16" s="1"/>
  <c r="F34" i="16" s="1"/>
  <c r="F22" i="16" s="1"/>
  <c r="E39" i="16"/>
  <c r="E46" i="16" s="1"/>
  <c r="D39" i="16"/>
  <c r="K38" i="16"/>
  <c r="J38" i="16"/>
  <c r="I38" i="16"/>
  <c r="H38" i="16"/>
  <c r="G38" i="16"/>
  <c r="F38" i="16"/>
  <c r="E38" i="16"/>
  <c r="D38" i="16"/>
  <c r="K37" i="16"/>
  <c r="J37" i="16"/>
  <c r="I37" i="16"/>
  <c r="H37" i="16"/>
  <c r="G37" i="16"/>
  <c r="F37" i="16"/>
  <c r="E37" i="16"/>
  <c r="D37" i="16"/>
  <c r="K36" i="16"/>
  <c r="J36" i="16"/>
  <c r="I36" i="16"/>
  <c r="H36" i="16"/>
  <c r="G36" i="16"/>
  <c r="F36" i="16"/>
  <c r="E36" i="16"/>
  <c r="D36" i="16"/>
  <c r="K35" i="16"/>
  <c r="J35" i="16"/>
  <c r="I35" i="16"/>
  <c r="H35" i="16"/>
  <c r="G35" i="16"/>
  <c r="F35" i="16"/>
  <c r="E35" i="16"/>
  <c r="D35" i="16"/>
  <c r="D33" i="16"/>
  <c r="K32" i="16"/>
  <c r="J32" i="16"/>
  <c r="I32" i="16"/>
  <c r="H32" i="16"/>
  <c r="G32" i="16"/>
  <c r="F32" i="16"/>
  <c r="E32" i="16"/>
  <c r="D32" i="16" s="1"/>
  <c r="K31" i="16"/>
  <c r="J31" i="16"/>
  <c r="I31" i="16"/>
  <c r="H31" i="16"/>
  <c r="G31" i="16"/>
  <c r="F31" i="16"/>
  <c r="E31" i="16"/>
  <c r="D31" i="16" s="1"/>
  <c r="K30" i="16"/>
  <c r="J30" i="16"/>
  <c r="I30" i="16"/>
  <c r="H30" i="16"/>
  <c r="G30" i="16"/>
  <c r="F30" i="16"/>
  <c r="E30" i="16"/>
  <c r="D30" i="16" s="1"/>
  <c r="K29" i="16"/>
  <c r="J29" i="16"/>
  <c r="I29" i="16"/>
  <c r="H29" i="16"/>
  <c r="G29" i="16"/>
  <c r="F29" i="16"/>
  <c r="E29" i="16"/>
  <c r="D29" i="16" s="1"/>
  <c r="K28" i="16"/>
  <c r="J28" i="16"/>
  <c r="I28" i="16"/>
  <c r="H28" i="16"/>
  <c r="G28" i="16"/>
  <c r="F28" i="16"/>
  <c r="K27" i="16"/>
  <c r="J27" i="16"/>
  <c r="I27" i="16"/>
  <c r="H27" i="16"/>
  <c r="G27" i="16"/>
  <c r="F27" i="16"/>
  <c r="E27" i="16"/>
  <c r="D27" i="16" s="1"/>
  <c r="K26" i="16"/>
  <c r="J26" i="16"/>
  <c r="I26" i="16"/>
  <c r="H26" i="16"/>
  <c r="G26" i="16"/>
  <c r="F26" i="16"/>
  <c r="E26" i="16"/>
  <c r="D26" i="16" s="1"/>
  <c r="K25" i="16"/>
  <c r="J25" i="16"/>
  <c r="I25" i="16"/>
  <c r="H25" i="16"/>
  <c r="G25" i="16"/>
  <c r="F25" i="16"/>
  <c r="E25" i="16"/>
  <c r="D25" i="16" s="1"/>
  <c r="K24" i="16"/>
  <c r="J24" i="16"/>
  <c r="I24" i="16"/>
  <c r="H24" i="16"/>
  <c r="G24" i="16"/>
  <c r="F24" i="16"/>
  <c r="E24" i="16"/>
  <c r="D24" i="16" s="1"/>
  <c r="L23" i="16" s="1"/>
  <c r="K23" i="16"/>
  <c r="J23" i="16"/>
  <c r="I23" i="16"/>
  <c r="H23" i="16"/>
  <c r="G23" i="16"/>
  <c r="F23" i="16"/>
  <c r="E23" i="16"/>
  <c r="D23" i="16"/>
  <c r="K21" i="16"/>
  <c r="J21" i="16"/>
  <c r="I21" i="16"/>
  <c r="H21" i="16"/>
  <c r="G21" i="16"/>
  <c r="F21" i="16"/>
  <c r="E21" i="16"/>
  <c r="D21" i="16"/>
  <c r="K20" i="16"/>
  <c r="J20" i="16"/>
  <c r="I20" i="16"/>
  <c r="H20" i="16"/>
  <c r="G20" i="16"/>
  <c r="F20" i="16"/>
  <c r="E20" i="16"/>
  <c r="D20" i="16"/>
  <c r="K19" i="16"/>
  <c r="J19" i="16"/>
  <c r="I19" i="16"/>
  <c r="H19" i="16"/>
  <c r="G19" i="16"/>
  <c r="F19" i="16"/>
  <c r="E19" i="16"/>
  <c r="D19" i="16"/>
  <c r="K18" i="16"/>
  <c r="J18" i="16"/>
  <c r="I18" i="16"/>
  <c r="H18" i="16"/>
  <c r="G18" i="16"/>
  <c r="F18" i="16"/>
  <c r="E18" i="16"/>
  <c r="D18" i="16"/>
  <c r="K17" i="16"/>
  <c r="J17" i="16"/>
  <c r="I17" i="16"/>
  <c r="H17" i="16"/>
  <c r="G17" i="16"/>
  <c r="F17" i="16"/>
  <c r="E17" i="16"/>
  <c r="D17" i="16"/>
  <c r="L15" i="16" s="1"/>
  <c r="K16" i="16"/>
  <c r="J16" i="16"/>
  <c r="I16" i="16"/>
  <c r="H16" i="16"/>
  <c r="G16" i="16"/>
  <c r="F16" i="16"/>
  <c r="K15" i="16"/>
  <c r="J15" i="16"/>
  <c r="I15" i="16"/>
  <c r="H15" i="16"/>
  <c r="G15" i="16"/>
  <c r="F15" i="16"/>
  <c r="E15" i="16"/>
  <c r="D15" i="16" s="1"/>
  <c r="K12" i="16"/>
  <c r="J12" i="16"/>
  <c r="I12" i="16"/>
  <c r="H12" i="16"/>
  <c r="G12" i="16"/>
  <c r="F12" i="16"/>
  <c r="E12" i="16"/>
  <c r="D12" i="16"/>
  <c r="K11" i="16"/>
  <c r="J11" i="16"/>
  <c r="I11" i="16"/>
  <c r="H11" i="16"/>
  <c r="G11" i="16"/>
  <c r="F11" i="16"/>
  <c r="E11" i="16"/>
  <c r="D11" i="16"/>
  <c r="K10" i="16"/>
  <c r="J10" i="16"/>
  <c r="I10" i="16"/>
  <c r="H10" i="16"/>
  <c r="G10" i="16"/>
  <c r="F10" i="16"/>
  <c r="E10" i="16"/>
  <c r="D10" i="16"/>
  <c r="K9" i="16"/>
  <c r="J9" i="16"/>
  <c r="I9" i="16"/>
  <c r="H9" i="16"/>
  <c r="G9" i="16"/>
  <c r="F9" i="16"/>
  <c r="E9" i="16"/>
  <c r="K8" i="16"/>
  <c r="J8" i="16"/>
  <c r="I8" i="16"/>
  <c r="H8" i="16"/>
  <c r="G8" i="16"/>
  <c r="F8" i="16"/>
  <c r="E8" i="16"/>
  <c r="D8" i="16"/>
  <c r="K7" i="16"/>
  <c r="J7" i="16"/>
  <c r="I7" i="16"/>
  <c r="H7" i="16"/>
  <c r="G7" i="16"/>
  <c r="F7" i="16"/>
  <c r="E7" i="16"/>
  <c r="D7" i="16"/>
  <c r="K6" i="16"/>
  <c r="J6" i="16"/>
  <c r="I6" i="16"/>
  <c r="H6" i="16"/>
  <c r="G6" i="16"/>
  <c r="F6" i="16"/>
  <c r="E6" i="16"/>
  <c r="K5" i="16"/>
  <c r="J5" i="16"/>
  <c r="I5" i="16"/>
  <c r="H5" i="16"/>
  <c r="G5" i="16"/>
  <c r="F5" i="16"/>
  <c r="E5" i="16"/>
  <c r="D5" i="16"/>
  <c r="K4" i="16"/>
  <c r="J4" i="16"/>
  <c r="I4" i="16"/>
  <c r="H4" i="16"/>
  <c r="G4" i="16"/>
  <c r="F4" i="16"/>
  <c r="E4" i="16"/>
  <c r="D4" i="16"/>
  <c r="K3" i="16"/>
  <c r="J3" i="16"/>
  <c r="I3" i="16"/>
  <c r="H3" i="16"/>
  <c r="G3" i="16"/>
  <c r="F3" i="16"/>
  <c r="E3" i="16"/>
  <c r="D3" i="16"/>
  <c r="K2" i="16"/>
  <c r="J2" i="16"/>
  <c r="I2" i="16"/>
  <c r="H2" i="16"/>
  <c r="G2" i="16"/>
  <c r="F2" i="16"/>
  <c r="E2" i="16"/>
  <c r="K1" i="16"/>
  <c r="J1" i="16"/>
  <c r="I1" i="16"/>
  <c r="H1" i="16"/>
  <c r="G1" i="16"/>
  <c r="F1" i="16"/>
  <c r="E1" i="16"/>
  <c r="F32" i="15"/>
  <c r="G32" i="15"/>
  <c r="E28" i="15"/>
  <c r="H28" i="15"/>
  <c r="I28" i="15"/>
  <c r="J28" i="15"/>
  <c r="K28" i="15"/>
  <c r="K38" i="15"/>
  <c r="J38" i="15"/>
  <c r="I38" i="15"/>
  <c r="H38" i="15"/>
  <c r="K37" i="15"/>
  <c r="J37" i="15"/>
  <c r="I37" i="15"/>
  <c r="H37" i="15"/>
  <c r="G30" i="15"/>
  <c r="G28" i="15" s="1"/>
  <c r="G16" i="15" s="1"/>
  <c r="G4" i="15" s="1"/>
  <c r="G31" i="15"/>
  <c r="F31" i="15"/>
  <c r="F30" i="15"/>
  <c r="F28" i="15" s="1"/>
  <c r="E17" i="15"/>
  <c r="E5" i="15" s="1"/>
  <c r="F17" i="15"/>
  <c r="F5" i="15" s="1"/>
  <c r="G17" i="15"/>
  <c r="G5" i="15" s="1"/>
  <c r="H17" i="15"/>
  <c r="H5" i="15" s="1"/>
  <c r="I17" i="15"/>
  <c r="I5" i="15" s="1"/>
  <c r="J17" i="15"/>
  <c r="J5" i="15" s="1"/>
  <c r="K17" i="15"/>
  <c r="K5" i="15" s="1"/>
  <c r="E18" i="15"/>
  <c r="E6" i="15" s="1"/>
  <c r="G18" i="15"/>
  <c r="G6" i="15" s="1"/>
  <c r="H18" i="15"/>
  <c r="H6" i="15" s="1"/>
  <c r="I18" i="15"/>
  <c r="I6" i="15" s="1"/>
  <c r="J18" i="15"/>
  <c r="J6" i="15" s="1"/>
  <c r="K18" i="15"/>
  <c r="K6" i="15" s="1"/>
  <c r="E19" i="15"/>
  <c r="E7" i="15" s="1"/>
  <c r="F19" i="15"/>
  <c r="F7" i="15" s="1"/>
  <c r="G19" i="15"/>
  <c r="G7" i="15" s="1"/>
  <c r="H19" i="15"/>
  <c r="H7" i="15" s="1"/>
  <c r="I19" i="15"/>
  <c r="I7" i="15" s="1"/>
  <c r="J19" i="15"/>
  <c r="J7" i="15" s="1"/>
  <c r="K19" i="15"/>
  <c r="K7" i="15" s="1"/>
  <c r="E20" i="15"/>
  <c r="E8" i="15" s="1"/>
  <c r="F20" i="15"/>
  <c r="F8" i="15" s="1"/>
  <c r="G20" i="15"/>
  <c r="G8" i="15" s="1"/>
  <c r="H20" i="15"/>
  <c r="H8" i="15" s="1"/>
  <c r="I20" i="15"/>
  <c r="I8" i="15" s="1"/>
  <c r="J20" i="15"/>
  <c r="J8" i="15" s="1"/>
  <c r="K20" i="15"/>
  <c r="K8" i="15" s="1"/>
  <c r="D21" i="15"/>
  <c r="E24" i="15"/>
  <c r="E12" i="15" s="1"/>
  <c r="F24" i="15"/>
  <c r="F12" i="15" s="1"/>
  <c r="G24" i="15"/>
  <c r="G12" i="15" s="1"/>
  <c r="H24" i="15"/>
  <c r="H12" i="15" s="1"/>
  <c r="I24" i="15"/>
  <c r="I12" i="15" s="1"/>
  <c r="J24" i="15"/>
  <c r="J12" i="15" s="1"/>
  <c r="K24" i="15"/>
  <c r="K12" i="15" s="1"/>
  <c r="E25" i="15"/>
  <c r="E13" i="15" s="1"/>
  <c r="F25" i="15"/>
  <c r="F13" i="15" s="1"/>
  <c r="G25" i="15"/>
  <c r="G13" i="15" s="1"/>
  <c r="H25" i="15"/>
  <c r="H13" i="15" s="1"/>
  <c r="I25" i="15"/>
  <c r="I13" i="15" s="1"/>
  <c r="J25" i="15"/>
  <c r="J13" i="15" s="1"/>
  <c r="K25" i="15"/>
  <c r="K13" i="15" s="1"/>
  <c r="E26" i="15"/>
  <c r="E14" i="15" s="1"/>
  <c r="F26" i="15"/>
  <c r="F14" i="15" s="1"/>
  <c r="G26" i="15"/>
  <c r="G14" i="15" s="1"/>
  <c r="H26" i="15"/>
  <c r="H14" i="15" s="1"/>
  <c r="I26" i="15"/>
  <c r="I14" i="15" s="1"/>
  <c r="J26" i="15"/>
  <c r="J14" i="15" s="1"/>
  <c r="K26" i="15"/>
  <c r="K14" i="15" s="1"/>
  <c r="D29" i="15"/>
  <c r="F18" i="15"/>
  <c r="F6" i="15" s="1"/>
  <c r="D31" i="15"/>
  <c r="D32" i="15"/>
  <c r="D33" i="15"/>
  <c r="E35" i="15"/>
  <c r="F35" i="15"/>
  <c r="G35" i="15"/>
  <c r="H35" i="15"/>
  <c r="H27" i="15" s="1"/>
  <c r="I35" i="15"/>
  <c r="J35" i="15"/>
  <c r="J27" i="15" s="1"/>
  <c r="K35" i="15"/>
  <c r="D36" i="15"/>
  <c r="D37" i="15"/>
  <c r="D38" i="15"/>
  <c r="E40" i="15"/>
  <c r="E16" i="15" s="1"/>
  <c r="F40" i="15"/>
  <c r="G40" i="15"/>
  <c r="H40" i="15"/>
  <c r="H16" i="15" s="1"/>
  <c r="H4" i="15" s="1"/>
  <c r="I40" i="15"/>
  <c r="I16" i="15" s="1"/>
  <c r="I4" i="15" s="1"/>
  <c r="J40" i="15"/>
  <c r="J16" i="15" s="1"/>
  <c r="J4" i="15" s="1"/>
  <c r="K40" i="15"/>
  <c r="K16" i="15" s="1"/>
  <c r="K4" i="15" s="1"/>
  <c r="D41" i="15"/>
  <c r="D42" i="15"/>
  <c r="D43" i="15"/>
  <c r="D44" i="15"/>
  <c r="D45" i="15"/>
  <c r="E47" i="15"/>
  <c r="E39" i="15" s="1"/>
  <c r="F47" i="15"/>
  <c r="F39" i="15" s="1"/>
  <c r="F46" i="15" s="1"/>
  <c r="G47" i="15"/>
  <c r="G39" i="15" s="1"/>
  <c r="G46" i="15" s="1"/>
  <c r="H47" i="15"/>
  <c r="H39" i="15" s="1"/>
  <c r="H46" i="15" s="1"/>
  <c r="I47" i="15"/>
  <c r="I39" i="15" s="1"/>
  <c r="I46" i="15" s="1"/>
  <c r="J47" i="15"/>
  <c r="J39" i="15" s="1"/>
  <c r="J46" i="15" s="1"/>
  <c r="K47" i="15"/>
  <c r="K39" i="15" s="1"/>
  <c r="K46" i="15" s="1"/>
  <c r="D48" i="15"/>
  <c r="D49" i="15"/>
  <c r="D50" i="15"/>
  <c r="E52" i="15"/>
  <c r="F52" i="15"/>
  <c r="G52" i="15"/>
  <c r="H52" i="15"/>
  <c r="I52" i="15"/>
  <c r="J52" i="15"/>
  <c r="K52" i="15"/>
  <c r="D53" i="15"/>
  <c r="D54" i="15"/>
  <c r="D55" i="15"/>
  <c r="D56" i="15"/>
  <c r="D57" i="15"/>
  <c r="E59" i="15"/>
  <c r="E51" i="15" s="1"/>
  <c r="F59" i="15"/>
  <c r="F51" i="15" s="1"/>
  <c r="F58" i="15" s="1"/>
  <c r="G59" i="15"/>
  <c r="G51" i="15" s="1"/>
  <c r="G58" i="15" s="1"/>
  <c r="H59" i="15"/>
  <c r="H51" i="15" s="1"/>
  <c r="H58" i="15" s="1"/>
  <c r="I59" i="15"/>
  <c r="I51" i="15" s="1"/>
  <c r="I58" i="15" s="1"/>
  <c r="J59" i="15"/>
  <c r="J51" i="15" s="1"/>
  <c r="J58" i="15" s="1"/>
  <c r="K59" i="15"/>
  <c r="K51" i="15" s="1"/>
  <c r="K58" i="15" s="1"/>
  <c r="D60" i="15"/>
  <c r="D61" i="15"/>
  <c r="D62" i="15"/>
  <c r="D33" i="14"/>
  <c r="D41" i="14"/>
  <c r="D44" i="14"/>
  <c r="D45" i="14"/>
  <c r="D48" i="14"/>
  <c r="D49" i="14"/>
  <c r="D50" i="14"/>
  <c r="D53" i="14"/>
  <c r="D54" i="14"/>
  <c r="D55" i="14"/>
  <c r="D56" i="14"/>
  <c r="D57" i="14"/>
  <c r="D60" i="14"/>
  <c r="D61" i="14"/>
  <c r="D62" i="14"/>
  <c r="D65" i="14"/>
  <c r="D66" i="14"/>
  <c r="D67" i="14"/>
  <c r="D68" i="14"/>
  <c r="D69" i="14"/>
  <c r="D72" i="14"/>
  <c r="D73" i="14"/>
  <c r="D74" i="14"/>
  <c r="D89" i="14"/>
  <c r="D91" i="14"/>
  <c r="D92" i="14"/>
  <c r="D93" i="14"/>
  <c r="D96" i="14"/>
  <c r="D97" i="14"/>
  <c r="D98" i="14"/>
  <c r="D101" i="14"/>
  <c r="D103" i="14"/>
  <c r="D104" i="14"/>
  <c r="D105" i="14"/>
  <c r="D108" i="14"/>
  <c r="D109" i="14"/>
  <c r="D110" i="14"/>
  <c r="D126" i="14"/>
  <c r="D127" i="14"/>
  <c r="D128" i="14"/>
  <c r="D129" i="14"/>
  <c r="D130" i="14"/>
  <c r="D131" i="14"/>
  <c r="D134" i="14"/>
  <c r="D135" i="14"/>
  <c r="D136" i="14"/>
  <c r="D139" i="14"/>
  <c r="D141" i="14"/>
  <c r="D142" i="14"/>
  <c r="D143" i="14"/>
  <c r="D144" i="14"/>
  <c r="D147" i="14"/>
  <c r="D148" i="14"/>
  <c r="D149" i="14"/>
  <c r="D152" i="14"/>
  <c r="D154" i="14"/>
  <c r="D156" i="14"/>
  <c r="D157" i="14"/>
  <c r="D160" i="14"/>
  <c r="D161" i="14"/>
  <c r="D162" i="14"/>
  <c r="J20" i="14"/>
  <c r="K20" i="14"/>
  <c r="J29" i="14"/>
  <c r="K29" i="14"/>
  <c r="J30" i="14"/>
  <c r="J2" i="14" s="1"/>
  <c r="K30" i="14"/>
  <c r="K2" i="14" s="1"/>
  <c r="J31" i="14"/>
  <c r="K31" i="14"/>
  <c r="J32" i="14"/>
  <c r="K32" i="14"/>
  <c r="J36" i="14"/>
  <c r="K36" i="14"/>
  <c r="J37" i="14"/>
  <c r="J10" i="14" s="1"/>
  <c r="K37" i="14"/>
  <c r="K10" i="14" s="1"/>
  <c r="J38" i="14"/>
  <c r="K38" i="14"/>
  <c r="J40" i="14"/>
  <c r="K40" i="14"/>
  <c r="J47" i="14"/>
  <c r="K47" i="14"/>
  <c r="J52" i="14"/>
  <c r="K52" i="14"/>
  <c r="J59" i="14"/>
  <c r="J51" i="14" s="1"/>
  <c r="J58" i="14" s="1"/>
  <c r="K59" i="14"/>
  <c r="K51" i="14" s="1"/>
  <c r="K58" i="14" s="1"/>
  <c r="J64" i="14"/>
  <c r="K64" i="14"/>
  <c r="J71" i="14"/>
  <c r="J63" i="14" s="1"/>
  <c r="J70" i="14" s="1"/>
  <c r="K71" i="14"/>
  <c r="K63" i="14" s="1"/>
  <c r="K70" i="14" s="1"/>
  <c r="J77" i="14"/>
  <c r="K77" i="14"/>
  <c r="J78" i="14"/>
  <c r="J7" i="14" s="1"/>
  <c r="K78" i="14"/>
  <c r="K3" i="14" s="1"/>
  <c r="J79" i="14"/>
  <c r="K79" i="14"/>
  <c r="J80" i="14"/>
  <c r="K80" i="14"/>
  <c r="J81" i="14"/>
  <c r="K81" i="14"/>
  <c r="J84" i="14"/>
  <c r="K84" i="14"/>
  <c r="J85" i="14"/>
  <c r="J11" i="14" s="1"/>
  <c r="K85" i="14"/>
  <c r="K12" i="14" s="1"/>
  <c r="J86" i="14"/>
  <c r="K86" i="14"/>
  <c r="J88" i="14"/>
  <c r="K88" i="14"/>
  <c r="J95" i="14"/>
  <c r="K95" i="14"/>
  <c r="J100" i="14"/>
  <c r="K100" i="14"/>
  <c r="J107" i="14"/>
  <c r="J99" i="14" s="1"/>
  <c r="J106" i="14" s="1"/>
  <c r="K107" i="14"/>
  <c r="K99" i="14" s="1"/>
  <c r="K106" i="14" s="1"/>
  <c r="J113" i="14"/>
  <c r="K113" i="14"/>
  <c r="J114" i="14"/>
  <c r="J4" i="14" s="1"/>
  <c r="K114" i="14"/>
  <c r="K8" i="14" s="1"/>
  <c r="J115" i="14"/>
  <c r="K115" i="14"/>
  <c r="J116" i="14"/>
  <c r="K116" i="14"/>
  <c r="J117" i="14"/>
  <c r="K117" i="14"/>
  <c r="J118" i="14"/>
  <c r="K118" i="14"/>
  <c r="J121" i="14"/>
  <c r="K121" i="14"/>
  <c r="J125" i="14"/>
  <c r="K125" i="14"/>
  <c r="J122" i="14"/>
  <c r="K122" i="14"/>
  <c r="J123" i="14"/>
  <c r="K123" i="14"/>
  <c r="J138" i="14"/>
  <c r="K138" i="14"/>
  <c r="J146" i="14"/>
  <c r="J137" i="14" s="1"/>
  <c r="J145" i="14" s="1"/>
  <c r="K146" i="14"/>
  <c r="K137" i="14" s="1"/>
  <c r="K145" i="14" s="1"/>
  <c r="J151" i="14"/>
  <c r="K151" i="14"/>
  <c r="J159" i="14"/>
  <c r="J150" i="14" s="1"/>
  <c r="J158" i="14" s="1"/>
  <c r="K159" i="14"/>
  <c r="K150" i="14" s="1"/>
  <c r="K158" i="14" s="1"/>
  <c r="I159" i="14"/>
  <c r="H159" i="14"/>
  <c r="G159" i="14"/>
  <c r="F159" i="14"/>
  <c r="E159" i="14"/>
  <c r="D159" i="14" s="1"/>
  <c r="F155" i="14"/>
  <c r="D155" i="14" s="1"/>
  <c r="F153" i="14"/>
  <c r="D153" i="14" s="1"/>
  <c r="I151" i="14"/>
  <c r="H151" i="14"/>
  <c r="G151" i="14"/>
  <c r="F151" i="14"/>
  <c r="E151" i="14"/>
  <c r="I150" i="14"/>
  <c r="I158" i="14" s="1"/>
  <c r="H150" i="14"/>
  <c r="H158" i="14" s="1"/>
  <c r="G150" i="14"/>
  <c r="G158" i="14" s="1"/>
  <c r="F150" i="14"/>
  <c r="F158" i="14" s="1"/>
  <c r="E150" i="14"/>
  <c r="E158" i="14" s="1"/>
  <c r="I146" i="14"/>
  <c r="H146" i="14"/>
  <c r="G146" i="14"/>
  <c r="F146" i="14"/>
  <c r="E146" i="14"/>
  <c r="D146" i="14" s="1"/>
  <c r="F140" i="14"/>
  <c r="D140" i="14" s="1"/>
  <c r="I138" i="14"/>
  <c r="H138" i="14"/>
  <c r="G138" i="14"/>
  <c r="F138" i="14"/>
  <c r="E138" i="14"/>
  <c r="I137" i="14"/>
  <c r="I145" i="14" s="1"/>
  <c r="H137" i="14"/>
  <c r="H145" i="14" s="1"/>
  <c r="G137" i="14"/>
  <c r="G145" i="14" s="1"/>
  <c r="F137" i="14"/>
  <c r="F145" i="14" s="1"/>
  <c r="E137" i="14"/>
  <c r="E145" i="14" s="1"/>
  <c r="I133" i="14"/>
  <c r="H133" i="14"/>
  <c r="G133" i="14"/>
  <c r="F133" i="14"/>
  <c r="E133" i="14"/>
  <c r="I125" i="14"/>
  <c r="H125" i="14"/>
  <c r="G125" i="14"/>
  <c r="F125" i="14"/>
  <c r="E125" i="14"/>
  <c r="I124" i="14"/>
  <c r="H124" i="14"/>
  <c r="H132" i="14" s="1"/>
  <c r="H119" i="14" s="1"/>
  <c r="G124" i="14"/>
  <c r="G132" i="14" s="1"/>
  <c r="G119" i="14" s="1"/>
  <c r="F124" i="14"/>
  <c r="F132" i="14" s="1"/>
  <c r="F119" i="14" s="1"/>
  <c r="E124" i="14"/>
  <c r="E132" i="14" s="1"/>
  <c r="I123" i="14"/>
  <c r="H123" i="14"/>
  <c r="G123" i="14"/>
  <c r="F123" i="14"/>
  <c r="E123" i="14"/>
  <c r="I122" i="14"/>
  <c r="H122" i="14"/>
  <c r="G122" i="14"/>
  <c r="F122" i="14"/>
  <c r="E122" i="14"/>
  <c r="I121" i="14"/>
  <c r="H121" i="14"/>
  <c r="G121" i="14"/>
  <c r="F121" i="14"/>
  <c r="E121" i="14"/>
  <c r="D121" i="14" s="1"/>
  <c r="I120" i="14"/>
  <c r="H120" i="14"/>
  <c r="G120" i="14"/>
  <c r="F120" i="14"/>
  <c r="E120" i="14"/>
  <c r="I118" i="14"/>
  <c r="H118" i="14"/>
  <c r="G118" i="14"/>
  <c r="F118" i="14"/>
  <c r="E118" i="14"/>
  <c r="D118" i="14" s="1"/>
  <c r="I117" i="14"/>
  <c r="H117" i="14"/>
  <c r="G117" i="14"/>
  <c r="F117" i="14"/>
  <c r="E117" i="14"/>
  <c r="D117" i="14" s="1"/>
  <c r="I116" i="14"/>
  <c r="H116" i="14"/>
  <c r="G116" i="14"/>
  <c r="F116" i="14"/>
  <c r="E116" i="14"/>
  <c r="I115" i="14"/>
  <c r="H115" i="14"/>
  <c r="G115" i="14"/>
  <c r="F115" i="14"/>
  <c r="E115" i="14"/>
  <c r="D115" i="14" s="1"/>
  <c r="I114" i="14"/>
  <c r="I8" i="14" s="1"/>
  <c r="H114" i="14"/>
  <c r="H4" i="14" s="1"/>
  <c r="G114" i="14"/>
  <c r="G8" i="14" s="1"/>
  <c r="F114" i="14"/>
  <c r="F4" i="14" s="1"/>
  <c r="E114" i="14"/>
  <c r="E8" i="14" s="1"/>
  <c r="I113" i="14"/>
  <c r="H113" i="14"/>
  <c r="H112" i="14" s="1"/>
  <c r="H16" i="14" s="1"/>
  <c r="G113" i="14"/>
  <c r="F113" i="14"/>
  <c r="F112" i="14" s="1"/>
  <c r="F16" i="14" s="1"/>
  <c r="E113" i="14"/>
  <c r="D113" i="14" s="1"/>
  <c r="I112" i="14"/>
  <c r="G112" i="14"/>
  <c r="E112" i="14"/>
  <c r="I111" i="14"/>
  <c r="H111" i="14"/>
  <c r="G111" i="14"/>
  <c r="F111" i="14"/>
  <c r="E111" i="14"/>
  <c r="I107" i="14"/>
  <c r="I99" i="14" s="1"/>
  <c r="I106" i="14" s="1"/>
  <c r="H107" i="14"/>
  <c r="G107" i="14"/>
  <c r="G99" i="14" s="1"/>
  <c r="G106" i="14" s="1"/>
  <c r="F107" i="14"/>
  <c r="E107" i="14"/>
  <c r="D107" i="14" s="1"/>
  <c r="E102" i="14"/>
  <c r="D102" i="14" s="1"/>
  <c r="I100" i="14"/>
  <c r="H100" i="14"/>
  <c r="G100" i="14"/>
  <c r="F100" i="14"/>
  <c r="E100" i="14"/>
  <c r="D100" i="14" s="1"/>
  <c r="H99" i="14"/>
  <c r="H106" i="14" s="1"/>
  <c r="F99" i="14"/>
  <c r="F106" i="14" s="1"/>
  <c r="I95" i="14"/>
  <c r="I87" i="14" s="1"/>
  <c r="I94" i="14" s="1"/>
  <c r="H95" i="14"/>
  <c r="G95" i="14"/>
  <c r="G87" i="14" s="1"/>
  <c r="G94" i="14" s="1"/>
  <c r="F95" i="14"/>
  <c r="E95" i="14"/>
  <c r="E87" i="14" s="1"/>
  <c r="E94" i="14" s="1"/>
  <c r="E90" i="14"/>
  <c r="D90" i="14" s="1"/>
  <c r="I88" i="14"/>
  <c r="H88" i="14"/>
  <c r="G88" i="14"/>
  <c r="F88" i="14"/>
  <c r="E88" i="14"/>
  <c r="H87" i="14"/>
  <c r="H94" i="14" s="1"/>
  <c r="H82" i="14" s="1"/>
  <c r="F87" i="14"/>
  <c r="F94" i="14" s="1"/>
  <c r="F82" i="14" s="1"/>
  <c r="I86" i="14"/>
  <c r="H86" i="14"/>
  <c r="G86" i="14"/>
  <c r="F86" i="14"/>
  <c r="E86" i="14"/>
  <c r="D86" i="14" s="1"/>
  <c r="I85" i="14"/>
  <c r="I12" i="14" s="1"/>
  <c r="H85" i="14"/>
  <c r="H11" i="14" s="1"/>
  <c r="G85" i="14"/>
  <c r="G12" i="14" s="1"/>
  <c r="F85" i="14"/>
  <c r="F11" i="14" s="1"/>
  <c r="E85" i="14"/>
  <c r="E12" i="14" s="1"/>
  <c r="I84" i="14"/>
  <c r="H84" i="14"/>
  <c r="G84" i="14"/>
  <c r="F84" i="14"/>
  <c r="E84" i="14"/>
  <c r="D84" i="14" s="1"/>
  <c r="I83" i="14"/>
  <c r="H83" i="14"/>
  <c r="H75" i="14" s="1"/>
  <c r="H15" i="14" s="1"/>
  <c r="G83" i="14"/>
  <c r="F83" i="14"/>
  <c r="F75" i="14" s="1"/>
  <c r="F15" i="14" s="1"/>
  <c r="E83" i="14"/>
  <c r="I81" i="14"/>
  <c r="H81" i="14"/>
  <c r="G81" i="14"/>
  <c r="F81" i="14"/>
  <c r="E81" i="14"/>
  <c r="D81" i="14" s="1"/>
  <c r="I80" i="14"/>
  <c r="H80" i="14"/>
  <c r="G80" i="14"/>
  <c r="F80" i="14"/>
  <c r="E80" i="14"/>
  <c r="D80" i="14" s="1"/>
  <c r="I79" i="14"/>
  <c r="H79" i="14"/>
  <c r="G79" i="14"/>
  <c r="F79" i="14"/>
  <c r="E79" i="14"/>
  <c r="I78" i="14"/>
  <c r="I3" i="14" s="1"/>
  <c r="H78" i="14"/>
  <c r="H7" i="14" s="1"/>
  <c r="G78" i="14"/>
  <c r="G3" i="14" s="1"/>
  <c r="F78" i="14"/>
  <c r="F7" i="14" s="1"/>
  <c r="E78" i="14"/>
  <c r="E3" i="14" s="1"/>
  <c r="I77" i="14"/>
  <c r="I76" i="14" s="1"/>
  <c r="I16" i="14" s="1"/>
  <c r="H77" i="14"/>
  <c r="G77" i="14"/>
  <c r="G76" i="14" s="1"/>
  <c r="G16" i="14" s="1"/>
  <c r="F77" i="14"/>
  <c r="E77" i="14"/>
  <c r="D77" i="14" s="1"/>
  <c r="H76" i="14"/>
  <c r="F76" i="14"/>
  <c r="I75" i="14"/>
  <c r="G75" i="14"/>
  <c r="E75" i="14"/>
  <c r="I71" i="14"/>
  <c r="H71" i="14"/>
  <c r="G71" i="14"/>
  <c r="F71" i="14"/>
  <c r="E71" i="14"/>
  <c r="D71" i="14" s="1"/>
  <c r="I64" i="14"/>
  <c r="H64" i="14"/>
  <c r="G64" i="14"/>
  <c r="F64" i="14"/>
  <c r="E64" i="14"/>
  <c r="D64" i="14" s="1"/>
  <c r="I63" i="14"/>
  <c r="I70" i="14" s="1"/>
  <c r="H63" i="14"/>
  <c r="H70" i="14" s="1"/>
  <c r="G63" i="14"/>
  <c r="G70" i="14" s="1"/>
  <c r="F63" i="14"/>
  <c r="F70" i="14" s="1"/>
  <c r="E63" i="14"/>
  <c r="E70" i="14" s="1"/>
  <c r="D70" i="14" s="1"/>
  <c r="I59" i="14"/>
  <c r="H59" i="14"/>
  <c r="G59" i="14"/>
  <c r="F59" i="14"/>
  <c r="E59" i="14"/>
  <c r="D59" i="14" s="1"/>
  <c r="I52" i="14"/>
  <c r="H52" i="14"/>
  <c r="G52" i="14"/>
  <c r="F52" i="14"/>
  <c r="E52" i="14"/>
  <c r="D52" i="14" s="1"/>
  <c r="I51" i="14"/>
  <c r="I58" i="14" s="1"/>
  <c r="H51" i="14"/>
  <c r="H58" i="14" s="1"/>
  <c r="G51" i="14"/>
  <c r="G58" i="14" s="1"/>
  <c r="F51" i="14"/>
  <c r="F58" i="14" s="1"/>
  <c r="E51" i="14"/>
  <c r="E58" i="14" s="1"/>
  <c r="D58" i="14" s="1"/>
  <c r="I47" i="14"/>
  <c r="H47" i="14"/>
  <c r="G47" i="14"/>
  <c r="F47" i="14"/>
  <c r="E47" i="14"/>
  <c r="E43" i="14"/>
  <c r="D43" i="14" s="1"/>
  <c r="E42" i="14"/>
  <c r="D42" i="14" s="1"/>
  <c r="I40" i="14"/>
  <c r="H40" i="14"/>
  <c r="G40" i="14"/>
  <c r="F40" i="14"/>
  <c r="E40" i="14"/>
  <c r="D40" i="14" s="1"/>
  <c r="I39" i="14"/>
  <c r="I46" i="14" s="1"/>
  <c r="H39" i="14"/>
  <c r="H46" i="14" s="1"/>
  <c r="H34" i="14" s="1"/>
  <c r="H22" i="14" s="1"/>
  <c r="G39" i="14"/>
  <c r="G46" i="14" s="1"/>
  <c r="F39" i="14"/>
  <c r="F46" i="14" s="1"/>
  <c r="F34" i="14" s="1"/>
  <c r="F22" i="14" s="1"/>
  <c r="I38" i="14"/>
  <c r="H38" i="14"/>
  <c r="G38" i="14"/>
  <c r="F38" i="14"/>
  <c r="E38" i="14"/>
  <c r="I37" i="14"/>
  <c r="I10" i="14" s="1"/>
  <c r="H37" i="14"/>
  <c r="H10" i="14" s="1"/>
  <c r="G37" i="14"/>
  <c r="G10" i="14" s="1"/>
  <c r="F37" i="14"/>
  <c r="F10" i="14" s="1"/>
  <c r="E37" i="14"/>
  <c r="E10" i="14" s="1"/>
  <c r="I36" i="14"/>
  <c r="H36" i="14"/>
  <c r="G36" i="14"/>
  <c r="F36" i="14"/>
  <c r="E36" i="14"/>
  <c r="D36" i="14" s="1"/>
  <c r="I35" i="14"/>
  <c r="H35" i="14"/>
  <c r="G35" i="14"/>
  <c r="F35" i="14"/>
  <c r="E35" i="14"/>
  <c r="I32" i="14"/>
  <c r="H32" i="14"/>
  <c r="G32" i="14"/>
  <c r="F32" i="14"/>
  <c r="E32" i="14"/>
  <c r="D32" i="14" s="1"/>
  <c r="I31" i="14"/>
  <c r="H31" i="14"/>
  <c r="G31" i="14"/>
  <c r="F31" i="14"/>
  <c r="E31" i="14"/>
  <c r="D31" i="14" s="1"/>
  <c r="I30" i="14"/>
  <c r="I2" i="14" s="1"/>
  <c r="H30" i="14"/>
  <c r="H2" i="14" s="1"/>
  <c r="G30" i="14"/>
  <c r="G2" i="14" s="1"/>
  <c r="F30" i="14"/>
  <c r="F2" i="14" s="1"/>
  <c r="E30" i="14"/>
  <c r="D30" i="14" s="1"/>
  <c r="I29" i="14"/>
  <c r="H29" i="14"/>
  <c r="G29" i="14"/>
  <c r="F29" i="14"/>
  <c r="E29" i="14"/>
  <c r="D29" i="14" s="1"/>
  <c r="I28" i="14"/>
  <c r="H28" i="14"/>
  <c r="G28" i="14"/>
  <c r="F28" i="14"/>
  <c r="E28" i="14"/>
  <c r="H27" i="14"/>
  <c r="F27" i="14"/>
  <c r="I26" i="14"/>
  <c r="H26" i="14"/>
  <c r="G26" i="14"/>
  <c r="F26" i="14"/>
  <c r="E26" i="14"/>
  <c r="I25" i="14"/>
  <c r="I9" i="14" s="1"/>
  <c r="H25" i="14"/>
  <c r="H9" i="14" s="1"/>
  <c r="G25" i="14"/>
  <c r="G9" i="14" s="1"/>
  <c r="F25" i="14"/>
  <c r="F9" i="14" s="1"/>
  <c r="E25" i="14"/>
  <c r="E9" i="14" s="1"/>
  <c r="I24" i="14"/>
  <c r="H24" i="14"/>
  <c r="G24" i="14"/>
  <c r="F24" i="14"/>
  <c r="E24" i="14"/>
  <c r="I23" i="14"/>
  <c r="H23" i="14"/>
  <c r="G23" i="14"/>
  <c r="F23" i="14"/>
  <c r="E23" i="14"/>
  <c r="I21" i="14"/>
  <c r="H21" i="14"/>
  <c r="G21" i="14"/>
  <c r="F21" i="14"/>
  <c r="E21" i="14"/>
  <c r="I20" i="14"/>
  <c r="H20" i="14"/>
  <c r="G20" i="14"/>
  <c r="F20" i="14"/>
  <c r="E20" i="14"/>
  <c r="I19" i="14"/>
  <c r="H19" i="14"/>
  <c r="G19" i="14"/>
  <c r="F19" i="14"/>
  <c r="E19" i="14"/>
  <c r="I18" i="14"/>
  <c r="I1" i="14" s="1"/>
  <c r="H18" i="14"/>
  <c r="H1" i="14" s="1"/>
  <c r="G18" i="14"/>
  <c r="G1" i="14" s="1"/>
  <c r="F18" i="14"/>
  <c r="F1" i="14" s="1"/>
  <c r="E18" i="14"/>
  <c r="E1" i="14" s="1"/>
  <c r="I17" i="14"/>
  <c r="H17" i="14"/>
  <c r="G17" i="14"/>
  <c r="F17" i="14"/>
  <c r="E17" i="14"/>
  <c r="E8" i="13"/>
  <c r="D8" i="13" s="1"/>
  <c r="F8" i="13"/>
  <c r="H8" i="13"/>
  <c r="I8" i="13"/>
  <c r="G8" i="13"/>
  <c r="H111" i="13"/>
  <c r="G111" i="13"/>
  <c r="F111" i="13"/>
  <c r="E111" i="13"/>
  <c r="F110" i="13"/>
  <c r="E110" i="13"/>
  <c r="I109" i="13"/>
  <c r="H109" i="13"/>
  <c r="G109" i="13"/>
  <c r="F109" i="13"/>
  <c r="E109" i="13"/>
  <c r="I106" i="13"/>
  <c r="H106" i="13"/>
  <c r="G106" i="13"/>
  <c r="F106" i="13"/>
  <c r="E106" i="13"/>
  <c r="I104" i="13"/>
  <c r="H104" i="13"/>
  <c r="G104" i="13"/>
  <c r="E104" i="13"/>
  <c r="E102" i="13"/>
  <c r="G102" i="13"/>
  <c r="H102" i="13"/>
  <c r="I102" i="13"/>
  <c r="F101" i="13"/>
  <c r="G101" i="13"/>
  <c r="H101" i="13"/>
  <c r="I101" i="13"/>
  <c r="E101" i="13"/>
  <c r="E100" i="13" s="1"/>
  <c r="D150" i="13"/>
  <c r="D149" i="13"/>
  <c r="D148" i="13"/>
  <c r="I147" i="13"/>
  <c r="H147" i="13"/>
  <c r="G147" i="13"/>
  <c r="F147" i="13"/>
  <c r="E147" i="13"/>
  <c r="D147" i="13"/>
  <c r="D145" i="13"/>
  <c r="D144" i="13"/>
  <c r="F143" i="13"/>
  <c r="F104" i="13" s="1"/>
  <c r="D104" i="13" s="1"/>
  <c r="D143" i="13"/>
  <c r="D142" i="13"/>
  <c r="F141" i="13"/>
  <c r="F102" i="13" s="1"/>
  <c r="D140" i="13"/>
  <c r="I139" i="13"/>
  <c r="H139" i="13"/>
  <c r="G139" i="13"/>
  <c r="F139" i="13"/>
  <c r="E139" i="13"/>
  <c r="D139" i="13"/>
  <c r="I138" i="13"/>
  <c r="I146" i="13" s="1"/>
  <c r="H138" i="13"/>
  <c r="H146" i="13" s="1"/>
  <c r="G138" i="13"/>
  <c r="G146" i="13" s="1"/>
  <c r="F138" i="13"/>
  <c r="F146" i="13" s="1"/>
  <c r="E138" i="13"/>
  <c r="E146" i="13" s="1"/>
  <c r="D138" i="13"/>
  <c r="D137" i="13"/>
  <c r="D136" i="13"/>
  <c r="D135" i="13"/>
  <c r="I134" i="13"/>
  <c r="H134" i="13"/>
  <c r="G134" i="13"/>
  <c r="F134" i="13"/>
  <c r="E134" i="13"/>
  <c r="D134" i="13" s="1"/>
  <c r="D132" i="13"/>
  <c r="D131" i="13"/>
  <c r="D130" i="13"/>
  <c r="D129" i="13"/>
  <c r="F128" i="13"/>
  <c r="D128" i="13" s="1"/>
  <c r="D127" i="13"/>
  <c r="I126" i="13"/>
  <c r="H126" i="13"/>
  <c r="G126" i="13"/>
  <c r="F126" i="13"/>
  <c r="E126" i="13"/>
  <c r="D126" i="13"/>
  <c r="I125" i="13"/>
  <c r="I133" i="13" s="1"/>
  <c r="H125" i="13"/>
  <c r="H133" i="13" s="1"/>
  <c r="G125" i="13"/>
  <c r="G133" i="13" s="1"/>
  <c r="F125" i="13"/>
  <c r="F133" i="13" s="1"/>
  <c r="E125" i="13"/>
  <c r="E133" i="13" s="1"/>
  <c r="D125" i="13"/>
  <c r="I124" i="13"/>
  <c r="I111" i="13" s="1"/>
  <c r="D124" i="13"/>
  <c r="I123" i="13"/>
  <c r="I110" i="13" s="1"/>
  <c r="I13" i="13" s="1"/>
  <c r="H123" i="13"/>
  <c r="H110" i="13" s="1"/>
  <c r="H13" i="13" s="1"/>
  <c r="G123" i="13"/>
  <c r="G110" i="13" s="1"/>
  <c r="D123" i="13"/>
  <c r="D122" i="13"/>
  <c r="I121" i="13"/>
  <c r="I108" i="13" s="1"/>
  <c r="I99" i="13" s="1"/>
  <c r="H121" i="13"/>
  <c r="H108" i="13" s="1"/>
  <c r="G121" i="13"/>
  <c r="G108" i="13" s="1"/>
  <c r="G99" i="13" s="1"/>
  <c r="F121" i="13"/>
  <c r="F108" i="13" s="1"/>
  <c r="E121" i="13"/>
  <c r="E108" i="13" s="1"/>
  <c r="D119" i="13"/>
  <c r="D118" i="13"/>
  <c r="D117" i="13"/>
  <c r="D116" i="13"/>
  <c r="D115" i="13"/>
  <c r="D114" i="13"/>
  <c r="I113" i="13"/>
  <c r="H113" i="13"/>
  <c r="G113" i="13"/>
  <c r="F113" i="13"/>
  <c r="E113" i="13"/>
  <c r="D113" i="13" s="1"/>
  <c r="I112" i="13"/>
  <c r="I120" i="13" s="1"/>
  <c r="I107" i="13" s="1"/>
  <c r="H112" i="13"/>
  <c r="H120" i="13" s="1"/>
  <c r="H107" i="13" s="1"/>
  <c r="G112" i="13"/>
  <c r="G120" i="13" s="1"/>
  <c r="G107" i="13" s="1"/>
  <c r="F112" i="13"/>
  <c r="F120" i="13" s="1"/>
  <c r="F107" i="13" s="1"/>
  <c r="E112" i="13"/>
  <c r="E120" i="13" s="1"/>
  <c r="E107" i="13" s="1"/>
  <c r="D109" i="13"/>
  <c r="D106" i="13"/>
  <c r="I105" i="13"/>
  <c r="H105" i="13"/>
  <c r="G105" i="13"/>
  <c r="F105" i="13"/>
  <c r="E105" i="13"/>
  <c r="D105" i="13"/>
  <c r="I103" i="13"/>
  <c r="H103" i="13"/>
  <c r="G103" i="13"/>
  <c r="F103" i="13"/>
  <c r="E103" i="13"/>
  <c r="D101" i="13"/>
  <c r="I100" i="13"/>
  <c r="H100" i="13"/>
  <c r="G100" i="13"/>
  <c r="D98" i="13"/>
  <c r="D97" i="13"/>
  <c r="D96" i="13"/>
  <c r="I95" i="13"/>
  <c r="H95" i="13"/>
  <c r="G95" i="13"/>
  <c r="F95" i="13"/>
  <c r="E95" i="13"/>
  <c r="D95" i="13" s="1"/>
  <c r="D93" i="13"/>
  <c r="D92" i="13"/>
  <c r="D91" i="13"/>
  <c r="E90" i="13"/>
  <c r="D90" i="13"/>
  <c r="D89" i="13"/>
  <c r="I88" i="13"/>
  <c r="H88" i="13"/>
  <c r="G88" i="13"/>
  <c r="F88" i="13"/>
  <c r="E88" i="13"/>
  <c r="D88" i="13" s="1"/>
  <c r="I87" i="13"/>
  <c r="I94" i="13" s="1"/>
  <c r="H87" i="13"/>
  <c r="H94" i="13" s="1"/>
  <c r="G87" i="13"/>
  <c r="G94" i="13" s="1"/>
  <c r="F87" i="13"/>
  <c r="F94" i="13" s="1"/>
  <c r="E87" i="13"/>
  <c r="E94" i="13" s="1"/>
  <c r="D94" i="13" s="1"/>
  <c r="D86" i="13"/>
  <c r="D85" i="13"/>
  <c r="D84" i="13"/>
  <c r="I83" i="13"/>
  <c r="H83" i="13"/>
  <c r="G83" i="13"/>
  <c r="F83" i="13"/>
  <c r="E83" i="13"/>
  <c r="D83" i="13"/>
  <c r="D81" i="13"/>
  <c r="D80" i="13"/>
  <c r="D79" i="13"/>
  <c r="E78" i="13"/>
  <c r="D78" i="13" s="1"/>
  <c r="D77" i="13"/>
  <c r="I76" i="13"/>
  <c r="H76" i="13"/>
  <c r="G76" i="13"/>
  <c r="F76" i="13"/>
  <c r="E76" i="13"/>
  <c r="D76" i="13"/>
  <c r="I75" i="13"/>
  <c r="I82" i="13" s="1"/>
  <c r="I70" i="13" s="1"/>
  <c r="H75" i="13"/>
  <c r="H82" i="13" s="1"/>
  <c r="H70" i="13" s="1"/>
  <c r="G75" i="13"/>
  <c r="G82" i="13" s="1"/>
  <c r="G70" i="13" s="1"/>
  <c r="F75" i="13"/>
  <c r="F82" i="13" s="1"/>
  <c r="F70" i="13" s="1"/>
  <c r="E75" i="13"/>
  <c r="E82" i="13" s="1"/>
  <c r="D75" i="13"/>
  <c r="I74" i="13"/>
  <c r="H74" i="13"/>
  <c r="G74" i="13"/>
  <c r="F74" i="13"/>
  <c r="E74" i="13"/>
  <c r="D74" i="13" s="1"/>
  <c r="I73" i="13"/>
  <c r="H73" i="13"/>
  <c r="G73" i="13"/>
  <c r="F73" i="13"/>
  <c r="E73" i="13"/>
  <c r="D73" i="13" s="1"/>
  <c r="I72" i="13"/>
  <c r="H72" i="13"/>
  <c r="G72" i="13"/>
  <c r="F72" i="13"/>
  <c r="E72" i="13"/>
  <c r="D72" i="13" s="1"/>
  <c r="I71" i="13"/>
  <c r="H71" i="13"/>
  <c r="G71" i="13"/>
  <c r="F71" i="13"/>
  <c r="E71" i="13"/>
  <c r="D71" i="13" s="1"/>
  <c r="I69" i="13"/>
  <c r="H69" i="13"/>
  <c r="G69" i="13"/>
  <c r="F69" i="13"/>
  <c r="E69" i="13"/>
  <c r="D69" i="13" s="1"/>
  <c r="I68" i="13"/>
  <c r="H68" i="13"/>
  <c r="G68" i="13"/>
  <c r="F68" i="13"/>
  <c r="E68" i="13"/>
  <c r="D68" i="13" s="1"/>
  <c r="I67" i="13"/>
  <c r="H67" i="13"/>
  <c r="G67" i="13"/>
  <c r="F67" i="13"/>
  <c r="E67" i="13"/>
  <c r="D67" i="13" s="1"/>
  <c r="I66" i="13"/>
  <c r="H66" i="13"/>
  <c r="G66" i="13"/>
  <c r="F66" i="13"/>
  <c r="E66" i="13"/>
  <c r="D66" i="13" s="1"/>
  <c r="I65" i="13"/>
  <c r="H65" i="13"/>
  <c r="G65" i="13"/>
  <c r="F65" i="13"/>
  <c r="E65" i="13"/>
  <c r="D65" i="13" s="1"/>
  <c r="I64" i="13"/>
  <c r="H64" i="13"/>
  <c r="G64" i="13"/>
  <c r="F64" i="13"/>
  <c r="E64" i="13"/>
  <c r="D64" i="13"/>
  <c r="I63" i="13"/>
  <c r="H63" i="13"/>
  <c r="G63" i="13"/>
  <c r="F63" i="13"/>
  <c r="E63" i="13"/>
  <c r="D63" i="13"/>
  <c r="D62" i="13"/>
  <c r="D61" i="13"/>
  <c r="D60" i="13"/>
  <c r="I59" i="13"/>
  <c r="H59" i="13"/>
  <c r="G59" i="13"/>
  <c r="F59" i="13"/>
  <c r="E59" i="13"/>
  <c r="D59" i="13" s="1"/>
  <c r="D57" i="13"/>
  <c r="D56" i="13"/>
  <c r="D55" i="13"/>
  <c r="D54" i="13"/>
  <c r="D53" i="13"/>
  <c r="I52" i="13"/>
  <c r="H52" i="13"/>
  <c r="G52" i="13"/>
  <c r="F52" i="13"/>
  <c r="E52" i="13"/>
  <c r="D52" i="13" s="1"/>
  <c r="I51" i="13"/>
  <c r="I58" i="13" s="1"/>
  <c r="H51" i="13"/>
  <c r="H58" i="13" s="1"/>
  <c r="G51" i="13"/>
  <c r="G58" i="13" s="1"/>
  <c r="F51" i="13"/>
  <c r="F58" i="13" s="1"/>
  <c r="E51" i="13"/>
  <c r="E58" i="13" s="1"/>
  <c r="D58" i="13" s="1"/>
  <c r="D50" i="13"/>
  <c r="D49" i="13"/>
  <c r="D48" i="13"/>
  <c r="I47" i="13"/>
  <c r="H47" i="13"/>
  <c r="G47" i="13"/>
  <c r="F47" i="13"/>
  <c r="E47" i="13"/>
  <c r="D47" i="13"/>
  <c r="D45" i="13"/>
  <c r="D44" i="13"/>
  <c r="D43" i="13"/>
  <c r="D42" i="13"/>
  <c r="D41" i="13"/>
  <c r="I40" i="13"/>
  <c r="H40" i="13"/>
  <c r="G40" i="13"/>
  <c r="F40" i="13"/>
  <c r="E40" i="13"/>
  <c r="D40" i="13" s="1"/>
  <c r="I39" i="13"/>
  <c r="I46" i="13" s="1"/>
  <c r="H39" i="13"/>
  <c r="H46" i="13" s="1"/>
  <c r="G39" i="13"/>
  <c r="G46" i="13" s="1"/>
  <c r="F39" i="13"/>
  <c r="F46" i="13" s="1"/>
  <c r="E39" i="13"/>
  <c r="E46" i="13" s="1"/>
  <c r="D46" i="13" s="1"/>
  <c r="D38" i="13"/>
  <c r="D37" i="13"/>
  <c r="D36" i="13"/>
  <c r="I35" i="13"/>
  <c r="H35" i="13"/>
  <c r="G35" i="13"/>
  <c r="F35" i="13"/>
  <c r="E35" i="13"/>
  <c r="D35" i="13"/>
  <c r="D33" i="13"/>
  <c r="D32" i="13"/>
  <c r="E31" i="13"/>
  <c r="D31" i="13"/>
  <c r="E30" i="13"/>
  <c r="D30" i="13"/>
  <c r="D29" i="13"/>
  <c r="I28" i="13"/>
  <c r="H28" i="13"/>
  <c r="G28" i="13"/>
  <c r="F28" i="13"/>
  <c r="E28" i="13"/>
  <c r="D28" i="13" s="1"/>
  <c r="I27" i="13"/>
  <c r="I34" i="13" s="1"/>
  <c r="I22" i="13" s="1"/>
  <c r="H27" i="13"/>
  <c r="H34" i="13" s="1"/>
  <c r="H22" i="13" s="1"/>
  <c r="G27" i="13"/>
  <c r="G34" i="13" s="1"/>
  <c r="G22" i="13" s="1"/>
  <c r="F27" i="13"/>
  <c r="F34" i="13" s="1"/>
  <c r="F22" i="13" s="1"/>
  <c r="E27" i="13"/>
  <c r="E34" i="13" s="1"/>
  <c r="I26" i="13"/>
  <c r="H26" i="13"/>
  <c r="G26" i="13"/>
  <c r="F26" i="13"/>
  <c r="E26" i="13"/>
  <c r="D26" i="13" s="1"/>
  <c r="I25" i="13"/>
  <c r="H25" i="13"/>
  <c r="G25" i="13"/>
  <c r="F25" i="13"/>
  <c r="E25" i="13"/>
  <c r="D25" i="13" s="1"/>
  <c r="I24" i="13"/>
  <c r="H24" i="13"/>
  <c r="G24" i="13"/>
  <c r="F24" i="13"/>
  <c r="E24" i="13"/>
  <c r="D24" i="13" s="1"/>
  <c r="I23" i="13"/>
  <c r="H23" i="13"/>
  <c r="G23" i="13"/>
  <c r="F23" i="13"/>
  <c r="E23" i="13"/>
  <c r="D23" i="13" s="1"/>
  <c r="D21" i="13"/>
  <c r="I20" i="13"/>
  <c r="H20" i="13"/>
  <c r="G20" i="13"/>
  <c r="F20" i="13"/>
  <c r="E20" i="13"/>
  <c r="D20" i="13"/>
  <c r="I19" i="13"/>
  <c r="H19" i="13"/>
  <c r="G19" i="13"/>
  <c r="F19" i="13"/>
  <c r="E19" i="13"/>
  <c r="D19" i="13"/>
  <c r="I18" i="13"/>
  <c r="H18" i="13"/>
  <c r="G18" i="13"/>
  <c r="F18" i="13"/>
  <c r="E18" i="13"/>
  <c r="D18" i="13"/>
  <c r="I17" i="13"/>
  <c r="H17" i="13"/>
  <c r="G17" i="13"/>
  <c r="F17" i="13"/>
  <c r="E17" i="13"/>
  <c r="D17" i="13"/>
  <c r="I16" i="13"/>
  <c r="H16" i="13"/>
  <c r="G16" i="13"/>
  <c r="F16" i="13"/>
  <c r="E16" i="13"/>
  <c r="D16" i="13"/>
  <c r="I15" i="13"/>
  <c r="H15" i="13"/>
  <c r="G15" i="13"/>
  <c r="F15" i="13"/>
  <c r="E15" i="13"/>
  <c r="D15" i="13"/>
  <c r="H14" i="13"/>
  <c r="G14" i="13"/>
  <c r="F14" i="13"/>
  <c r="E14" i="13"/>
  <c r="F13" i="13"/>
  <c r="E13" i="13"/>
  <c r="I12" i="13"/>
  <c r="H12" i="13"/>
  <c r="G12" i="13"/>
  <c r="F12" i="13"/>
  <c r="E12" i="13"/>
  <c r="D12" i="13"/>
  <c r="I11" i="13"/>
  <c r="G11" i="13"/>
  <c r="E11" i="13"/>
  <c r="I9" i="13"/>
  <c r="H9" i="13"/>
  <c r="G9" i="13"/>
  <c r="F9" i="13"/>
  <c r="E9" i="13"/>
  <c r="D9" i="13" s="1"/>
  <c r="I7" i="13"/>
  <c r="H7" i="13"/>
  <c r="G7" i="13"/>
  <c r="F7" i="13"/>
  <c r="E7" i="13"/>
  <c r="D7" i="13" s="1"/>
  <c r="I6" i="13"/>
  <c r="H6" i="13"/>
  <c r="G6" i="13"/>
  <c r="F6" i="13"/>
  <c r="E6" i="13"/>
  <c r="D6" i="13" s="1"/>
  <c r="I5" i="13"/>
  <c r="H5" i="13"/>
  <c r="G5" i="13"/>
  <c r="F5" i="13"/>
  <c r="E5" i="13"/>
  <c r="D5" i="13" s="1"/>
  <c r="I4" i="13"/>
  <c r="H4" i="13"/>
  <c r="G4" i="13"/>
  <c r="E4" i="13"/>
  <c r="I3" i="13"/>
  <c r="G3" i="13"/>
  <c r="D137" i="12"/>
  <c r="D136" i="12"/>
  <c r="D135" i="12"/>
  <c r="I134" i="12"/>
  <c r="H134" i="12"/>
  <c r="G134" i="12"/>
  <c r="F134" i="12"/>
  <c r="E134" i="12"/>
  <c r="D134" i="12"/>
  <c r="D132" i="12"/>
  <c r="D131" i="12"/>
  <c r="D130" i="12"/>
  <c r="D129" i="12"/>
  <c r="F128" i="12"/>
  <c r="D128" i="12"/>
  <c r="D127" i="12"/>
  <c r="I126" i="12"/>
  <c r="H126" i="12"/>
  <c r="G126" i="12"/>
  <c r="F126" i="12"/>
  <c r="E126" i="12"/>
  <c r="D126" i="12" s="1"/>
  <c r="I125" i="12"/>
  <c r="I133" i="12" s="1"/>
  <c r="H125" i="12"/>
  <c r="H133" i="12" s="1"/>
  <c r="G125" i="12"/>
  <c r="G133" i="12" s="1"/>
  <c r="F125" i="12"/>
  <c r="F133" i="12" s="1"/>
  <c r="E125" i="12"/>
  <c r="E133" i="12" s="1"/>
  <c r="D133" i="12" s="1"/>
  <c r="I124" i="12"/>
  <c r="D124" i="12" s="1"/>
  <c r="I123" i="12"/>
  <c r="I121" i="12" s="1"/>
  <c r="H123" i="12"/>
  <c r="G123" i="12"/>
  <c r="D123" i="12" s="1"/>
  <c r="D122" i="12"/>
  <c r="H121" i="12"/>
  <c r="F121" i="12"/>
  <c r="E121" i="12"/>
  <c r="D119" i="12"/>
  <c r="D118" i="12"/>
  <c r="F117" i="12"/>
  <c r="D117" i="12"/>
  <c r="D116" i="12"/>
  <c r="F115" i="12"/>
  <c r="D115" i="12" s="1"/>
  <c r="D114" i="12"/>
  <c r="I113" i="12"/>
  <c r="H113" i="12"/>
  <c r="G113" i="12"/>
  <c r="F113" i="12"/>
  <c r="E113" i="12"/>
  <c r="D113" i="12"/>
  <c r="H112" i="12"/>
  <c r="H120" i="12" s="1"/>
  <c r="H107" i="12" s="1"/>
  <c r="F112" i="12"/>
  <c r="F120" i="12" s="1"/>
  <c r="F107" i="12" s="1"/>
  <c r="E112" i="12"/>
  <c r="E120" i="12" s="1"/>
  <c r="I111" i="12"/>
  <c r="H111" i="12"/>
  <c r="G111" i="12"/>
  <c r="F111" i="12"/>
  <c r="E111" i="12"/>
  <c r="D111" i="12"/>
  <c r="I110" i="12"/>
  <c r="H110" i="12"/>
  <c r="G110" i="12"/>
  <c r="F110" i="12"/>
  <c r="E110" i="12"/>
  <c r="D110" i="12"/>
  <c r="I109" i="12"/>
  <c r="H109" i="12"/>
  <c r="G109" i="12"/>
  <c r="F109" i="12"/>
  <c r="E109" i="12"/>
  <c r="D109" i="12"/>
  <c r="H108" i="12"/>
  <c r="F108" i="12"/>
  <c r="E108" i="12"/>
  <c r="I106" i="12"/>
  <c r="H106" i="12"/>
  <c r="G106" i="12"/>
  <c r="F106" i="12"/>
  <c r="E106" i="12"/>
  <c r="D106" i="12"/>
  <c r="I105" i="12"/>
  <c r="H105" i="12"/>
  <c r="G105" i="12"/>
  <c r="F105" i="12"/>
  <c r="E105" i="12"/>
  <c r="D105" i="12"/>
  <c r="I104" i="12"/>
  <c r="H104" i="12"/>
  <c r="H100" i="12" s="1"/>
  <c r="G104" i="12"/>
  <c r="F104" i="12"/>
  <c r="F100" i="12" s="1"/>
  <c r="E104" i="12"/>
  <c r="D104" i="12"/>
  <c r="I103" i="12"/>
  <c r="H103" i="12"/>
  <c r="H99" i="12" s="1"/>
  <c r="G103" i="12"/>
  <c r="F103" i="12"/>
  <c r="F99" i="12" s="1"/>
  <c r="E103" i="12"/>
  <c r="I102" i="12"/>
  <c r="H102" i="12"/>
  <c r="G102" i="12"/>
  <c r="F102" i="12"/>
  <c r="E102" i="12"/>
  <c r="D102" i="12" s="1"/>
  <c r="I101" i="12"/>
  <c r="H101" i="12"/>
  <c r="G101" i="12"/>
  <c r="F101" i="12"/>
  <c r="E101" i="12"/>
  <c r="D101" i="12" s="1"/>
  <c r="I100" i="12"/>
  <c r="G100" i="12"/>
  <c r="E100" i="12"/>
  <c r="D100" i="12" s="1"/>
  <c r="E99" i="12"/>
  <c r="D98" i="12"/>
  <c r="D97" i="12"/>
  <c r="D96" i="12"/>
  <c r="I95" i="12"/>
  <c r="H95" i="12"/>
  <c r="G95" i="12"/>
  <c r="F95" i="12"/>
  <c r="E95" i="12"/>
  <c r="D95" i="12"/>
  <c r="D93" i="12"/>
  <c r="D92" i="12"/>
  <c r="D91" i="12"/>
  <c r="E90" i="12"/>
  <c r="D90" i="12" s="1"/>
  <c r="D89" i="12"/>
  <c r="I88" i="12"/>
  <c r="H88" i="12"/>
  <c r="G88" i="12"/>
  <c r="F88" i="12"/>
  <c r="I87" i="12"/>
  <c r="I94" i="12" s="1"/>
  <c r="H87" i="12"/>
  <c r="H94" i="12" s="1"/>
  <c r="G87" i="12"/>
  <c r="G94" i="12" s="1"/>
  <c r="F87" i="12"/>
  <c r="F94" i="12" s="1"/>
  <c r="D86" i="12"/>
  <c r="D85" i="12"/>
  <c r="D84" i="12"/>
  <c r="I83" i="12"/>
  <c r="H83" i="12"/>
  <c r="G83" i="12"/>
  <c r="F83" i="12"/>
  <c r="E83" i="12"/>
  <c r="D83" i="12" s="1"/>
  <c r="D81" i="12"/>
  <c r="D80" i="12"/>
  <c r="D79" i="12"/>
  <c r="E78" i="12"/>
  <c r="D78" i="12"/>
  <c r="D77" i="12"/>
  <c r="I76" i="12"/>
  <c r="H76" i="12"/>
  <c r="G76" i="12"/>
  <c r="F76" i="12"/>
  <c r="E76" i="12"/>
  <c r="D76" i="12" s="1"/>
  <c r="I75" i="12"/>
  <c r="I82" i="12" s="1"/>
  <c r="I70" i="12" s="1"/>
  <c r="H75" i="12"/>
  <c r="H82" i="12" s="1"/>
  <c r="H70" i="12" s="1"/>
  <c r="G75" i="12"/>
  <c r="G82" i="12" s="1"/>
  <c r="G70" i="12" s="1"/>
  <c r="F75" i="12"/>
  <c r="F82" i="12" s="1"/>
  <c r="F70" i="12" s="1"/>
  <c r="E75" i="12"/>
  <c r="E82" i="12" s="1"/>
  <c r="I74" i="12"/>
  <c r="H74" i="12"/>
  <c r="G74" i="12"/>
  <c r="F74" i="12"/>
  <c r="E74" i="12"/>
  <c r="D74" i="12" s="1"/>
  <c r="I73" i="12"/>
  <c r="H73" i="12"/>
  <c r="G73" i="12"/>
  <c r="F73" i="12"/>
  <c r="E73" i="12"/>
  <c r="D73" i="12" s="1"/>
  <c r="I72" i="12"/>
  <c r="H72" i="12"/>
  <c r="G72" i="12"/>
  <c r="F72" i="12"/>
  <c r="E72" i="12"/>
  <c r="D72" i="12" s="1"/>
  <c r="I71" i="12"/>
  <c r="H71" i="12"/>
  <c r="G71" i="12"/>
  <c r="F71" i="12"/>
  <c r="E71" i="12"/>
  <c r="D71" i="12" s="1"/>
  <c r="I69" i="12"/>
  <c r="H69" i="12"/>
  <c r="G69" i="12"/>
  <c r="F69" i="12"/>
  <c r="E69" i="12"/>
  <c r="D69" i="12" s="1"/>
  <c r="I68" i="12"/>
  <c r="H68" i="12"/>
  <c r="G68" i="12"/>
  <c r="F68" i="12"/>
  <c r="E68" i="12"/>
  <c r="D68" i="12" s="1"/>
  <c r="I67" i="12"/>
  <c r="H67" i="12"/>
  <c r="G67" i="12"/>
  <c r="F67" i="12"/>
  <c r="E67" i="12"/>
  <c r="D67" i="12" s="1"/>
  <c r="I66" i="12"/>
  <c r="H66" i="12"/>
  <c r="G66" i="12"/>
  <c r="F66" i="12"/>
  <c r="E66" i="12"/>
  <c r="D66" i="12" s="1"/>
  <c r="I65" i="12"/>
  <c r="H65" i="12"/>
  <c r="G65" i="12"/>
  <c r="F65" i="12"/>
  <c r="E65" i="12"/>
  <c r="D65" i="12" s="1"/>
  <c r="I64" i="12"/>
  <c r="H64" i="12"/>
  <c r="G64" i="12"/>
  <c r="F64" i="12"/>
  <c r="E64" i="12"/>
  <c r="D64" i="12" s="1"/>
  <c r="I63" i="12"/>
  <c r="H63" i="12"/>
  <c r="G63" i="12"/>
  <c r="F63" i="12"/>
  <c r="E63" i="12"/>
  <c r="D63" i="12" s="1"/>
  <c r="D62" i="12"/>
  <c r="D61" i="12"/>
  <c r="D60" i="12"/>
  <c r="I59" i="12"/>
  <c r="H59" i="12"/>
  <c r="H51" i="12" s="1"/>
  <c r="H58" i="12" s="1"/>
  <c r="G59" i="12"/>
  <c r="F59" i="12"/>
  <c r="F51" i="12" s="1"/>
  <c r="F58" i="12" s="1"/>
  <c r="E59" i="12"/>
  <c r="D59" i="12"/>
  <c r="D57" i="12"/>
  <c r="D56" i="12"/>
  <c r="D55" i="12"/>
  <c r="D54" i="12"/>
  <c r="D53" i="12"/>
  <c r="I52" i="12"/>
  <c r="H52" i="12"/>
  <c r="G52" i="12"/>
  <c r="F52" i="12"/>
  <c r="E52" i="12"/>
  <c r="D52" i="12" s="1"/>
  <c r="I51" i="12"/>
  <c r="I58" i="12" s="1"/>
  <c r="G51" i="12"/>
  <c r="G58" i="12" s="1"/>
  <c r="E51" i="12"/>
  <c r="E58" i="12" s="1"/>
  <c r="D50" i="12"/>
  <c r="D49" i="12"/>
  <c r="D48" i="12"/>
  <c r="I47" i="12"/>
  <c r="H47" i="12"/>
  <c r="H39" i="12" s="1"/>
  <c r="H46" i="12" s="1"/>
  <c r="G47" i="12"/>
  <c r="F47" i="12"/>
  <c r="F39" i="12" s="1"/>
  <c r="F46" i="12" s="1"/>
  <c r="E47" i="12"/>
  <c r="D47" i="12"/>
  <c r="D45" i="12"/>
  <c r="D44" i="12"/>
  <c r="D43" i="12"/>
  <c r="D42" i="12"/>
  <c r="D41" i="12"/>
  <c r="I40" i="12"/>
  <c r="H40" i="12"/>
  <c r="G40" i="12"/>
  <c r="F40" i="12"/>
  <c r="E40" i="12"/>
  <c r="D40" i="12" s="1"/>
  <c r="I39" i="12"/>
  <c r="I46" i="12" s="1"/>
  <c r="G39" i="12"/>
  <c r="G46" i="12" s="1"/>
  <c r="E39" i="12"/>
  <c r="E46" i="12" s="1"/>
  <c r="D38" i="12"/>
  <c r="D37" i="12"/>
  <c r="D36" i="12"/>
  <c r="I35" i="12"/>
  <c r="H35" i="12"/>
  <c r="H27" i="12" s="1"/>
  <c r="H34" i="12" s="1"/>
  <c r="H22" i="12" s="1"/>
  <c r="H10" i="12" s="1"/>
  <c r="G35" i="12"/>
  <c r="F35" i="12"/>
  <c r="F27" i="12" s="1"/>
  <c r="F34" i="12" s="1"/>
  <c r="F22" i="12" s="1"/>
  <c r="F10" i="12" s="1"/>
  <c r="E35" i="12"/>
  <c r="D35" i="12"/>
  <c r="D33" i="12"/>
  <c r="D32" i="12"/>
  <c r="E31" i="12"/>
  <c r="D31" i="12"/>
  <c r="E30" i="12"/>
  <c r="D30" i="12"/>
  <c r="D29" i="12"/>
  <c r="I28" i="12"/>
  <c r="H28" i="12"/>
  <c r="G28" i="12"/>
  <c r="F28" i="12"/>
  <c r="E28" i="12"/>
  <c r="D28" i="12" s="1"/>
  <c r="I27" i="12"/>
  <c r="I34" i="12" s="1"/>
  <c r="I22" i="12" s="1"/>
  <c r="G27" i="12"/>
  <c r="G34" i="12" s="1"/>
  <c r="G22" i="12" s="1"/>
  <c r="E27" i="12"/>
  <c r="E34" i="12" s="1"/>
  <c r="I26" i="12"/>
  <c r="H26" i="12"/>
  <c r="G26" i="12"/>
  <c r="F26" i="12"/>
  <c r="E26" i="12"/>
  <c r="D26" i="12" s="1"/>
  <c r="I25" i="12"/>
  <c r="H25" i="12"/>
  <c r="G25" i="12"/>
  <c r="F25" i="12"/>
  <c r="E25" i="12"/>
  <c r="D25" i="12" s="1"/>
  <c r="I24" i="12"/>
  <c r="I12" i="12" s="1"/>
  <c r="H24" i="12"/>
  <c r="G24" i="12"/>
  <c r="G12" i="12" s="1"/>
  <c r="F24" i="12"/>
  <c r="E24" i="12"/>
  <c r="D24" i="12" s="1"/>
  <c r="I23" i="12"/>
  <c r="I15" i="12" s="1"/>
  <c r="G23" i="12"/>
  <c r="G15" i="12" s="1"/>
  <c r="E23" i="12"/>
  <c r="D21" i="12"/>
  <c r="I20" i="12"/>
  <c r="H20" i="12"/>
  <c r="H8" i="12" s="1"/>
  <c r="G20" i="12"/>
  <c r="F20" i="12"/>
  <c r="F8" i="12" s="1"/>
  <c r="E20" i="12"/>
  <c r="D20" i="12"/>
  <c r="I19" i="12"/>
  <c r="H19" i="12"/>
  <c r="H7" i="12" s="1"/>
  <c r="G19" i="12"/>
  <c r="F19" i="12"/>
  <c r="F7" i="12" s="1"/>
  <c r="E19" i="12"/>
  <c r="D19" i="12"/>
  <c r="I18" i="12"/>
  <c r="H18" i="12"/>
  <c r="H6" i="12" s="1"/>
  <c r="G18" i="12"/>
  <c r="F18" i="12"/>
  <c r="F6" i="12" s="1"/>
  <c r="E18" i="12"/>
  <c r="D18" i="12"/>
  <c r="I17" i="12"/>
  <c r="H17" i="12"/>
  <c r="H5" i="12" s="1"/>
  <c r="G17" i="12"/>
  <c r="F17" i="12"/>
  <c r="F5" i="12" s="1"/>
  <c r="E17" i="12"/>
  <c r="D17" i="12"/>
  <c r="I16" i="12"/>
  <c r="H16" i="12"/>
  <c r="H4" i="12" s="1"/>
  <c r="G16" i="12"/>
  <c r="F16" i="12"/>
  <c r="F4" i="12" s="1"/>
  <c r="E16" i="12"/>
  <c r="D16" i="12"/>
  <c r="I14" i="12"/>
  <c r="H14" i="12"/>
  <c r="G14" i="12"/>
  <c r="F14" i="12"/>
  <c r="E14" i="12"/>
  <c r="D14" i="12"/>
  <c r="I13" i="12"/>
  <c r="H13" i="12"/>
  <c r="G13" i="12"/>
  <c r="F13" i="12"/>
  <c r="H12" i="12"/>
  <c r="F12" i="12"/>
  <c r="E11" i="12"/>
  <c r="I9" i="12"/>
  <c r="H9" i="12"/>
  <c r="G9" i="12"/>
  <c r="F9" i="12"/>
  <c r="E9" i="12"/>
  <c r="D9" i="12" s="1"/>
  <c r="I8" i="12"/>
  <c r="G8" i="12"/>
  <c r="E8" i="12"/>
  <c r="I7" i="12"/>
  <c r="G7" i="12"/>
  <c r="E7" i="12"/>
  <c r="D7" i="12" s="1"/>
  <c r="I6" i="12"/>
  <c r="G6" i="12"/>
  <c r="E6" i="12"/>
  <c r="I5" i="12"/>
  <c r="G5" i="12"/>
  <c r="E5" i="12"/>
  <c r="D5" i="12" s="1"/>
  <c r="I4" i="12"/>
  <c r="G4" i="12"/>
  <c r="E4" i="12"/>
  <c r="E102" i="11"/>
  <c r="G102" i="11"/>
  <c r="G100" i="11" s="1"/>
  <c r="H102" i="11"/>
  <c r="I102" i="11"/>
  <c r="I100" i="11" s="1"/>
  <c r="E103" i="11"/>
  <c r="F103" i="11"/>
  <c r="G103" i="11"/>
  <c r="H103" i="11"/>
  <c r="I103" i="11"/>
  <c r="E104" i="11"/>
  <c r="G104" i="11"/>
  <c r="H104" i="11"/>
  <c r="I104" i="11"/>
  <c r="E105" i="11"/>
  <c r="F105" i="11"/>
  <c r="G105" i="11"/>
  <c r="H105" i="11"/>
  <c r="I105" i="11"/>
  <c r="E106" i="11"/>
  <c r="F106" i="11"/>
  <c r="G106" i="11"/>
  <c r="H106" i="11"/>
  <c r="I106" i="11"/>
  <c r="E109" i="11"/>
  <c r="F109" i="11"/>
  <c r="G109" i="11"/>
  <c r="H109" i="11"/>
  <c r="I109" i="11"/>
  <c r="E110" i="11"/>
  <c r="F110" i="11"/>
  <c r="E111" i="11"/>
  <c r="F111" i="11"/>
  <c r="G111" i="11"/>
  <c r="H111" i="11"/>
  <c r="F101" i="11"/>
  <c r="G101" i="11"/>
  <c r="H101" i="11"/>
  <c r="I101" i="11"/>
  <c r="E101" i="11"/>
  <c r="H100" i="11"/>
  <c r="D118" i="11"/>
  <c r="D131" i="11"/>
  <c r="D129" i="11"/>
  <c r="D116" i="11"/>
  <c r="D119" i="11"/>
  <c r="F117" i="11"/>
  <c r="D117" i="11" s="1"/>
  <c r="F128" i="11"/>
  <c r="F115" i="11"/>
  <c r="F102" i="11" s="1"/>
  <c r="F69" i="11"/>
  <c r="G69" i="11"/>
  <c r="G9" i="11" s="1"/>
  <c r="F9" i="11"/>
  <c r="E69" i="11"/>
  <c r="E9" i="11" s="1"/>
  <c r="H69" i="11"/>
  <c r="H9" i="11" s="1"/>
  <c r="I69" i="11"/>
  <c r="E72" i="11"/>
  <c r="D72" i="11" s="1"/>
  <c r="F72" i="11"/>
  <c r="G72" i="11"/>
  <c r="H72" i="11"/>
  <c r="I72" i="11"/>
  <c r="E73" i="11"/>
  <c r="F73" i="11"/>
  <c r="G73" i="11"/>
  <c r="H73" i="11"/>
  <c r="I73" i="11"/>
  <c r="E74" i="11"/>
  <c r="D74" i="11" s="1"/>
  <c r="F74" i="11"/>
  <c r="G74" i="11"/>
  <c r="H74" i="11"/>
  <c r="I74" i="11"/>
  <c r="F68" i="11"/>
  <c r="G68" i="11"/>
  <c r="H68" i="11"/>
  <c r="I68" i="11"/>
  <c r="D21" i="11"/>
  <c r="D29" i="11"/>
  <c r="D32" i="11"/>
  <c r="D33" i="11"/>
  <c r="D36" i="11"/>
  <c r="D37" i="11"/>
  <c r="D38" i="11"/>
  <c r="D41" i="11"/>
  <c r="D42" i="11"/>
  <c r="D43" i="11"/>
  <c r="D44" i="11"/>
  <c r="D45" i="11"/>
  <c r="D48" i="11"/>
  <c r="D49" i="11"/>
  <c r="D50" i="11"/>
  <c r="D53" i="11"/>
  <c r="D54" i="11"/>
  <c r="D55" i="11"/>
  <c r="D56" i="11"/>
  <c r="D57" i="11"/>
  <c r="D60" i="11"/>
  <c r="D61" i="11"/>
  <c r="D62" i="11"/>
  <c r="D69" i="11"/>
  <c r="D73" i="11"/>
  <c r="D77" i="11"/>
  <c r="D79" i="11"/>
  <c r="D80" i="11"/>
  <c r="D81" i="11"/>
  <c r="D84" i="11"/>
  <c r="D85" i="11"/>
  <c r="D86" i="11"/>
  <c r="D89" i="11"/>
  <c r="D91" i="11"/>
  <c r="D92" i="11"/>
  <c r="D93" i="11"/>
  <c r="D96" i="11"/>
  <c r="D97" i="11"/>
  <c r="D98" i="11"/>
  <c r="D106" i="11"/>
  <c r="D114" i="11"/>
  <c r="D115" i="11"/>
  <c r="D122" i="11"/>
  <c r="D127" i="11"/>
  <c r="D128" i="11"/>
  <c r="D130" i="11"/>
  <c r="D132" i="11"/>
  <c r="D135" i="11"/>
  <c r="D136" i="11"/>
  <c r="D137" i="11"/>
  <c r="H123" i="11"/>
  <c r="H110" i="11" s="1"/>
  <c r="G123" i="11"/>
  <c r="G110" i="11" s="1"/>
  <c r="I123" i="11"/>
  <c r="I110" i="11" s="1"/>
  <c r="I124" i="11"/>
  <c r="D124" i="11" s="1"/>
  <c r="E90" i="11"/>
  <c r="D90" i="11" s="1"/>
  <c r="E78" i="11"/>
  <c r="D78" i="11" s="1"/>
  <c r="E31" i="11"/>
  <c r="D31" i="11" s="1"/>
  <c r="E30" i="11"/>
  <c r="D30" i="11" s="1"/>
  <c r="F126" i="11"/>
  <c r="F113" i="11"/>
  <c r="I134" i="11"/>
  <c r="H134" i="11"/>
  <c r="H125" i="11" s="1"/>
  <c r="H133" i="11" s="1"/>
  <c r="G134" i="11"/>
  <c r="F134" i="11"/>
  <c r="F125" i="11" s="1"/>
  <c r="E134" i="11"/>
  <c r="I126" i="11"/>
  <c r="H126" i="11"/>
  <c r="G126" i="11"/>
  <c r="E126" i="11"/>
  <c r="I125" i="11"/>
  <c r="I133" i="11" s="1"/>
  <c r="G125" i="11"/>
  <c r="G133" i="11" s="1"/>
  <c r="E125" i="11"/>
  <c r="E133" i="11" s="1"/>
  <c r="I121" i="11"/>
  <c r="I112" i="11" s="1"/>
  <c r="I120" i="11" s="1"/>
  <c r="I107" i="11" s="1"/>
  <c r="H121" i="11"/>
  <c r="H108" i="11" s="1"/>
  <c r="H99" i="11" s="1"/>
  <c r="G121" i="11"/>
  <c r="G112" i="11" s="1"/>
  <c r="G120" i="11" s="1"/>
  <c r="G107" i="11" s="1"/>
  <c r="F121" i="11"/>
  <c r="F112" i="11" s="1"/>
  <c r="E121" i="11"/>
  <c r="D121" i="11" s="1"/>
  <c r="I113" i="11"/>
  <c r="H113" i="11"/>
  <c r="G113" i="11"/>
  <c r="E113" i="11"/>
  <c r="H112" i="11"/>
  <c r="H120" i="11" s="1"/>
  <c r="H107" i="11" s="1"/>
  <c r="E112" i="11"/>
  <c r="E120" i="11" s="1"/>
  <c r="E107" i="11" s="1"/>
  <c r="E100" i="11"/>
  <c r="I95" i="11"/>
  <c r="H95" i="11"/>
  <c r="G95" i="11"/>
  <c r="F95" i="11"/>
  <c r="E95" i="11"/>
  <c r="I88" i="11"/>
  <c r="H88" i="11"/>
  <c r="G88" i="11"/>
  <c r="F88" i="11"/>
  <c r="E88" i="11"/>
  <c r="D88" i="11" s="1"/>
  <c r="I87" i="11"/>
  <c r="I94" i="11" s="1"/>
  <c r="H87" i="11"/>
  <c r="H94" i="11" s="1"/>
  <c r="G87" i="11"/>
  <c r="G94" i="11" s="1"/>
  <c r="F87" i="11"/>
  <c r="F94" i="11" s="1"/>
  <c r="E87" i="11"/>
  <c r="E94" i="11" s="1"/>
  <c r="I83" i="11"/>
  <c r="I71" i="11" s="1"/>
  <c r="H83" i="11"/>
  <c r="G83" i="11"/>
  <c r="F83" i="11"/>
  <c r="E83" i="11"/>
  <c r="E71" i="11" s="1"/>
  <c r="I76" i="11"/>
  <c r="H76" i="11"/>
  <c r="G76" i="11"/>
  <c r="F76" i="11"/>
  <c r="E76" i="11"/>
  <c r="I75" i="11"/>
  <c r="I82" i="11" s="1"/>
  <c r="I70" i="11" s="1"/>
  <c r="H75" i="11"/>
  <c r="H82" i="11" s="1"/>
  <c r="E75" i="11"/>
  <c r="E82" i="11" s="1"/>
  <c r="E70" i="11" s="1"/>
  <c r="E68" i="11"/>
  <c r="D68" i="11" s="1"/>
  <c r="I67" i="11"/>
  <c r="H67" i="11"/>
  <c r="G67" i="11"/>
  <c r="F67" i="11"/>
  <c r="E67" i="11"/>
  <c r="I66" i="11"/>
  <c r="H66" i="11"/>
  <c r="G66" i="11"/>
  <c r="F66" i="11"/>
  <c r="E66" i="11"/>
  <c r="I65" i="11"/>
  <c r="I64" i="11" s="1"/>
  <c r="H65" i="11"/>
  <c r="G65" i="11"/>
  <c r="G64" i="11" s="1"/>
  <c r="F65" i="11"/>
  <c r="E65" i="11"/>
  <c r="D65" i="11" s="1"/>
  <c r="H64" i="11"/>
  <c r="F64" i="11"/>
  <c r="I59" i="11"/>
  <c r="H59" i="11"/>
  <c r="G59" i="11"/>
  <c r="F59" i="11"/>
  <c r="E59" i="11"/>
  <c r="D59" i="11" s="1"/>
  <c r="I52" i="11"/>
  <c r="H52" i="11"/>
  <c r="G52" i="11"/>
  <c r="F52" i="11"/>
  <c r="E52" i="11"/>
  <c r="I51" i="11"/>
  <c r="I58" i="11" s="1"/>
  <c r="H51" i="11"/>
  <c r="H58" i="11" s="1"/>
  <c r="G51" i="11"/>
  <c r="G58" i="11" s="1"/>
  <c r="F51" i="11"/>
  <c r="F58" i="11" s="1"/>
  <c r="E51" i="11"/>
  <c r="E58" i="11" s="1"/>
  <c r="D58" i="11" s="1"/>
  <c r="I47" i="11"/>
  <c r="H47" i="11"/>
  <c r="G47" i="11"/>
  <c r="F47" i="11"/>
  <c r="E47" i="11"/>
  <c r="I40" i="11"/>
  <c r="H40" i="11"/>
  <c r="G40" i="11"/>
  <c r="F40" i="11"/>
  <c r="E40" i="11"/>
  <c r="D40" i="11" s="1"/>
  <c r="I39" i="11"/>
  <c r="I46" i="11" s="1"/>
  <c r="H39" i="11"/>
  <c r="H46" i="11" s="1"/>
  <c r="G39" i="11"/>
  <c r="G46" i="11" s="1"/>
  <c r="F39" i="11"/>
  <c r="F46" i="11" s="1"/>
  <c r="E39" i="11"/>
  <c r="E46" i="11" s="1"/>
  <c r="I35" i="11"/>
  <c r="I27" i="11" s="1"/>
  <c r="I34" i="11" s="1"/>
  <c r="I22" i="11" s="1"/>
  <c r="H35" i="11"/>
  <c r="G35" i="11"/>
  <c r="G27" i="11" s="1"/>
  <c r="G34" i="11" s="1"/>
  <c r="G22" i="11" s="1"/>
  <c r="E35" i="11"/>
  <c r="I28" i="11"/>
  <c r="I16" i="11" s="1"/>
  <c r="H28" i="11"/>
  <c r="G28" i="11"/>
  <c r="G16" i="11" s="1"/>
  <c r="F28" i="11"/>
  <c r="E28" i="11"/>
  <c r="E16" i="11" s="1"/>
  <c r="H27" i="11"/>
  <c r="H34" i="11" s="1"/>
  <c r="H22" i="11" s="1"/>
  <c r="E27" i="11"/>
  <c r="E34" i="11" s="1"/>
  <c r="I26" i="11"/>
  <c r="H26" i="11"/>
  <c r="H14" i="11" s="1"/>
  <c r="G26" i="11"/>
  <c r="G14" i="11" s="1"/>
  <c r="F26" i="11"/>
  <c r="E26" i="11"/>
  <c r="I25" i="11"/>
  <c r="H25" i="11"/>
  <c r="G25" i="11"/>
  <c r="E25" i="11"/>
  <c r="I24" i="11"/>
  <c r="H24" i="11"/>
  <c r="G24" i="11"/>
  <c r="F24" i="11"/>
  <c r="E24" i="11"/>
  <c r="D24" i="11" s="1"/>
  <c r="H23" i="11"/>
  <c r="E23" i="11"/>
  <c r="I20" i="11"/>
  <c r="H20" i="11"/>
  <c r="G20" i="11"/>
  <c r="F20" i="11"/>
  <c r="E20" i="11"/>
  <c r="I19" i="11"/>
  <c r="H19" i="11"/>
  <c r="G19" i="11"/>
  <c r="F19" i="11"/>
  <c r="E19" i="11"/>
  <c r="D19" i="11" s="1"/>
  <c r="I18" i="11"/>
  <c r="H18" i="11"/>
  <c r="G18" i="11"/>
  <c r="F18" i="11"/>
  <c r="E18" i="11"/>
  <c r="I17" i="11"/>
  <c r="H17" i="11"/>
  <c r="G17" i="11"/>
  <c r="F17" i="11"/>
  <c r="E17" i="11"/>
  <c r="D17" i="11" s="1"/>
  <c r="H16" i="11"/>
  <c r="F16" i="11"/>
  <c r="H15" i="11"/>
  <c r="E15" i="11"/>
  <c r="E72" i="10"/>
  <c r="E83" i="10"/>
  <c r="D123" i="10"/>
  <c r="D122" i="10"/>
  <c r="D121" i="10"/>
  <c r="I120" i="10"/>
  <c r="H120" i="10"/>
  <c r="G120" i="10"/>
  <c r="F120" i="10"/>
  <c r="E120" i="10"/>
  <c r="D120" i="10" s="1"/>
  <c r="D118" i="10"/>
  <c r="D117" i="10"/>
  <c r="D116" i="10"/>
  <c r="D115" i="10"/>
  <c r="I114" i="10"/>
  <c r="H114" i="10"/>
  <c r="G114" i="10"/>
  <c r="F114" i="10"/>
  <c r="E114" i="10"/>
  <c r="D114" i="10" s="1"/>
  <c r="I113" i="10"/>
  <c r="I119" i="10" s="1"/>
  <c r="H113" i="10"/>
  <c r="H119" i="10" s="1"/>
  <c r="G113" i="10"/>
  <c r="G119" i="10" s="1"/>
  <c r="F113" i="10"/>
  <c r="F119" i="10" s="1"/>
  <c r="E113" i="10"/>
  <c r="E119" i="10" s="1"/>
  <c r="D119" i="10" s="1"/>
  <c r="I112" i="10"/>
  <c r="D112" i="10" s="1"/>
  <c r="I111" i="10"/>
  <c r="I100" i="10" s="1"/>
  <c r="I12" i="10" s="1"/>
  <c r="H111" i="10"/>
  <c r="G111" i="10"/>
  <c r="G100" i="10" s="1"/>
  <c r="F111" i="10"/>
  <c r="D111" i="10"/>
  <c r="D110" i="10"/>
  <c r="I109" i="10"/>
  <c r="I102" i="10" s="1"/>
  <c r="I108" i="10" s="1"/>
  <c r="I97" i="10" s="1"/>
  <c r="H109" i="10"/>
  <c r="G109" i="10"/>
  <c r="G102" i="10" s="1"/>
  <c r="G108" i="10" s="1"/>
  <c r="G97" i="10" s="1"/>
  <c r="F109" i="10"/>
  <c r="E109" i="10"/>
  <c r="D109" i="10" s="1"/>
  <c r="D107" i="10"/>
  <c r="F106" i="10"/>
  <c r="D106" i="10"/>
  <c r="D105" i="10"/>
  <c r="D104" i="10"/>
  <c r="I103" i="10"/>
  <c r="H103" i="10"/>
  <c r="G103" i="10"/>
  <c r="F103" i="10"/>
  <c r="E103" i="10"/>
  <c r="D103" i="10"/>
  <c r="H102" i="10"/>
  <c r="H108" i="10" s="1"/>
  <c r="H97" i="10" s="1"/>
  <c r="F102" i="10"/>
  <c r="F108" i="10" s="1"/>
  <c r="F97" i="10" s="1"/>
  <c r="H101" i="10"/>
  <c r="G101" i="10"/>
  <c r="F101" i="10"/>
  <c r="E101" i="10"/>
  <c r="H100" i="10"/>
  <c r="F100" i="10"/>
  <c r="E100" i="10"/>
  <c r="I99" i="10"/>
  <c r="H99" i="10"/>
  <c r="G99" i="10"/>
  <c r="F99" i="10"/>
  <c r="E99" i="10"/>
  <c r="D99" i="10"/>
  <c r="H98" i="10"/>
  <c r="F98" i="10"/>
  <c r="I96" i="10"/>
  <c r="H96" i="10"/>
  <c r="G96" i="10"/>
  <c r="F96" i="10"/>
  <c r="E96" i="10"/>
  <c r="D96" i="10"/>
  <c r="I95" i="10"/>
  <c r="H95" i="10"/>
  <c r="G95" i="10"/>
  <c r="F95" i="10"/>
  <c r="E95" i="10"/>
  <c r="D95" i="10"/>
  <c r="I94" i="10"/>
  <c r="H94" i="10"/>
  <c r="G94" i="10"/>
  <c r="F94" i="10"/>
  <c r="E94" i="10"/>
  <c r="D94" i="10"/>
  <c r="I93" i="10"/>
  <c r="H93" i="10"/>
  <c r="G93" i="10"/>
  <c r="F93" i="10"/>
  <c r="E93" i="10"/>
  <c r="D93" i="10"/>
  <c r="I92" i="10"/>
  <c r="H92" i="10"/>
  <c r="G92" i="10"/>
  <c r="F92" i="10"/>
  <c r="E92" i="10"/>
  <c r="D92" i="10"/>
  <c r="H91" i="10"/>
  <c r="F91" i="10"/>
  <c r="D90" i="10"/>
  <c r="D89" i="10"/>
  <c r="D88" i="10"/>
  <c r="I87" i="10"/>
  <c r="I65" i="10" s="1"/>
  <c r="I58" i="10" s="1"/>
  <c r="H87" i="10"/>
  <c r="G87" i="10"/>
  <c r="G65" i="10" s="1"/>
  <c r="G58" i="10" s="1"/>
  <c r="F87" i="10"/>
  <c r="E87" i="10"/>
  <c r="D87" i="10" s="1"/>
  <c r="D85" i="10"/>
  <c r="D84" i="10"/>
  <c r="D83" i="10"/>
  <c r="D82" i="10"/>
  <c r="I81" i="10"/>
  <c r="H81" i="10"/>
  <c r="G81" i="10"/>
  <c r="F81" i="10"/>
  <c r="E81" i="10"/>
  <c r="D81" i="10" s="1"/>
  <c r="I80" i="10"/>
  <c r="I86" i="10" s="1"/>
  <c r="H80" i="10"/>
  <c r="H86" i="10" s="1"/>
  <c r="G80" i="10"/>
  <c r="G86" i="10" s="1"/>
  <c r="F80" i="10"/>
  <c r="F86" i="10" s="1"/>
  <c r="E80" i="10"/>
  <c r="E86" i="10" s="1"/>
  <c r="D86" i="10" s="1"/>
  <c r="D79" i="10"/>
  <c r="D78" i="10"/>
  <c r="D77" i="10"/>
  <c r="I76" i="10"/>
  <c r="H76" i="10"/>
  <c r="G76" i="10"/>
  <c r="F76" i="10"/>
  <c r="E76" i="10"/>
  <c r="D76" i="10"/>
  <c r="D74" i="10"/>
  <c r="D73" i="10"/>
  <c r="D72" i="10"/>
  <c r="D71" i="10"/>
  <c r="I70" i="10"/>
  <c r="H70" i="10"/>
  <c r="G70" i="10"/>
  <c r="F70" i="10"/>
  <c r="E70" i="10"/>
  <c r="D70" i="10"/>
  <c r="I69" i="10"/>
  <c r="I75" i="10" s="1"/>
  <c r="H69" i="10"/>
  <c r="H75" i="10" s="1"/>
  <c r="H64" i="10" s="1"/>
  <c r="G69" i="10"/>
  <c r="G75" i="10" s="1"/>
  <c r="F69" i="10"/>
  <c r="F75" i="10" s="1"/>
  <c r="F64" i="10" s="1"/>
  <c r="E69" i="10"/>
  <c r="E75" i="10" s="1"/>
  <c r="D69" i="10"/>
  <c r="I68" i="10"/>
  <c r="H68" i="10"/>
  <c r="G68" i="10"/>
  <c r="F68" i="10"/>
  <c r="E68" i="10"/>
  <c r="D68" i="10"/>
  <c r="I67" i="10"/>
  <c r="H67" i="10"/>
  <c r="G67" i="10"/>
  <c r="F67" i="10"/>
  <c r="E67" i="10"/>
  <c r="D67" i="10"/>
  <c r="I66" i="10"/>
  <c r="H66" i="10"/>
  <c r="G66" i="10"/>
  <c r="F66" i="10"/>
  <c r="E66" i="10"/>
  <c r="D66" i="10"/>
  <c r="H65" i="10"/>
  <c r="F65" i="10"/>
  <c r="I63" i="10"/>
  <c r="H63" i="10"/>
  <c r="G63" i="10"/>
  <c r="F63" i="10"/>
  <c r="E63" i="10"/>
  <c r="D63" i="10"/>
  <c r="I62" i="10"/>
  <c r="H62" i="10"/>
  <c r="G62" i="10"/>
  <c r="F62" i="10"/>
  <c r="E62" i="10"/>
  <c r="D62" i="10"/>
  <c r="I61" i="10"/>
  <c r="H61" i="10"/>
  <c r="G61" i="10"/>
  <c r="F61" i="10"/>
  <c r="E61" i="10"/>
  <c r="D61" i="10"/>
  <c r="I60" i="10"/>
  <c r="H60" i="10"/>
  <c r="G60" i="10"/>
  <c r="F60" i="10"/>
  <c r="E60" i="10"/>
  <c r="D60" i="10"/>
  <c r="I59" i="10"/>
  <c r="H59" i="10"/>
  <c r="G59" i="10"/>
  <c r="F59" i="10"/>
  <c r="E59" i="10"/>
  <c r="D59" i="10"/>
  <c r="H58" i="10"/>
  <c r="F58" i="10"/>
  <c r="D57" i="10"/>
  <c r="D56" i="10"/>
  <c r="D55" i="10"/>
  <c r="I54" i="10"/>
  <c r="H54" i="10"/>
  <c r="G54" i="10"/>
  <c r="F54" i="10"/>
  <c r="E54" i="10"/>
  <c r="D54" i="10" s="1"/>
  <c r="D52" i="10"/>
  <c r="D51" i="10"/>
  <c r="D50" i="10"/>
  <c r="D49" i="10"/>
  <c r="I48" i="10"/>
  <c r="H48" i="10"/>
  <c r="G48" i="10"/>
  <c r="F48" i="10"/>
  <c r="E48" i="10"/>
  <c r="D48" i="10" s="1"/>
  <c r="I47" i="10"/>
  <c r="I53" i="10" s="1"/>
  <c r="H47" i="10"/>
  <c r="H53" i="10" s="1"/>
  <c r="G47" i="10"/>
  <c r="G53" i="10" s="1"/>
  <c r="F47" i="10"/>
  <c r="F53" i="10" s="1"/>
  <c r="E47" i="10"/>
  <c r="E53" i="10" s="1"/>
  <c r="D53" i="10" s="1"/>
  <c r="D46" i="10"/>
  <c r="D45" i="10"/>
  <c r="D44" i="10"/>
  <c r="I43" i="10"/>
  <c r="H43" i="10"/>
  <c r="G43" i="10"/>
  <c r="F43" i="10"/>
  <c r="E43" i="10"/>
  <c r="D43" i="10"/>
  <c r="D41" i="10"/>
  <c r="D40" i="10"/>
  <c r="D39" i="10"/>
  <c r="D38" i="10"/>
  <c r="I37" i="10"/>
  <c r="H37" i="10"/>
  <c r="G37" i="10"/>
  <c r="F37" i="10"/>
  <c r="E37" i="10"/>
  <c r="D37" i="10"/>
  <c r="I36" i="10"/>
  <c r="I42" i="10" s="1"/>
  <c r="H36" i="10"/>
  <c r="H42" i="10" s="1"/>
  <c r="G36" i="10"/>
  <c r="G42" i="10" s="1"/>
  <c r="F36" i="10"/>
  <c r="F42" i="10" s="1"/>
  <c r="E36" i="10"/>
  <c r="E42" i="10" s="1"/>
  <c r="D36" i="10"/>
  <c r="I35" i="10"/>
  <c r="D35" i="10"/>
  <c r="D33" i="10"/>
  <c r="I32" i="10"/>
  <c r="I25" i="10" s="1"/>
  <c r="I31" i="10" s="1"/>
  <c r="I20" i="10" s="1"/>
  <c r="H32" i="10"/>
  <c r="G32" i="10"/>
  <c r="G25" i="10" s="1"/>
  <c r="G31" i="10" s="1"/>
  <c r="G20" i="10" s="1"/>
  <c r="E32" i="10"/>
  <c r="D30" i="10"/>
  <c r="F29" i="10"/>
  <c r="F34" i="10" s="1"/>
  <c r="E29" i="10"/>
  <c r="D29" i="10" s="1"/>
  <c r="E28" i="10"/>
  <c r="D28" i="10" s="1"/>
  <c r="D27" i="10"/>
  <c r="I26" i="10"/>
  <c r="H26" i="10"/>
  <c r="G26" i="10"/>
  <c r="F26" i="10"/>
  <c r="H25" i="10"/>
  <c r="H31" i="10" s="1"/>
  <c r="H20" i="10" s="1"/>
  <c r="H9" i="10" s="1"/>
  <c r="E25" i="10"/>
  <c r="E31" i="10" s="1"/>
  <c r="I24" i="10"/>
  <c r="H24" i="10"/>
  <c r="G24" i="10"/>
  <c r="F24" i="10"/>
  <c r="E24" i="10"/>
  <c r="D24" i="10"/>
  <c r="I23" i="10"/>
  <c r="H23" i="10"/>
  <c r="G23" i="10"/>
  <c r="E23" i="10"/>
  <c r="I22" i="10"/>
  <c r="H22" i="10"/>
  <c r="G22" i="10"/>
  <c r="F22" i="10"/>
  <c r="E22" i="10"/>
  <c r="D22" i="10"/>
  <c r="H21" i="10"/>
  <c r="E21" i="10"/>
  <c r="I19" i="10"/>
  <c r="H19" i="10"/>
  <c r="G19" i="10"/>
  <c r="F19" i="10"/>
  <c r="E19" i="10"/>
  <c r="D19" i="10"/>
  <c r="I18" i="10"/>
  <c r="H18" i="10"/>
  <c r="G18" i="10"/>
  <c r="F18" i="10"/>
  <c r="I17" i="10"/>
  <c r="H17" i="10"/>
  <c r="G17" i="10"/>
  <c r="F17" i="10"/>
  <c r="I16" i="10"/>
  <c r="H16" i="10"/>
  <c r="G16" i="10"/>
  <c r="F16" i="10"/>
  <c r="E16" i="10"/>
  <c r="D16" i="10"/>
  <c r="I15" i="10"/>
  <c r="H15" i="10"/>
  <c r="G15" i="10"/>
  <c r="F15" i="10"/>
  <c r="H14" i="10"/>
  <c r="H13" i="10"/>
  <c r="G13" i="10"/>
  <c r="F13" i="10"/>
  <c r="E13" i="10"/>
  <c r="H12" i="10"/>
  <c r="E12" i="10"/>
  <c r="I11" i="10"/>
  <c r="H11" i="10"/>
  <c r="G11" i="10"/>
  <c r="F11" i="10"/>
  <c r="E11" i="10"/>
  <c r="D11" i="10"/>
  <c r="H10" i="10"/>
  <c r="I8" i="10"/>
  <c r="H8" i="10"/>
  <c r="G8" i="10"/>
  <c r="F8" i="10"/>
  <c r="E8" i="10"/>
  <c r="D8" i="10"/>
  <c r="I7" i="10"/>
  <c r="H7" i="10"/>
  <c r="G7" i="10"/>
  <c r="F7" i="10"/>
  <c r="I6" i="10"/>
  <c r="H6" i="10"/>
  <c r="G6" i="10"/>
  <c r="F6" i="10"/>
  <c r="I5" i="10"/>
  <c r="H5" i="10"/>
  <c r="G5" i="10"/>
  <c r="F5" i="10"/>
  <c r="E5" i="10"/>
  <c r="D5" i="10"/>
  <c r="I4" i="10"/>
  <c r="H4" i="10"/>
  <c r="G4" i="10"/>
  <c r="F4" i="10"/>
  <c r="H3" i="10"/>
  <c r="E61" i="9"/>
  <c r="F61" i="9"/>
  <c r="G61" i="9"/>
  <c r="H61" i="9"/>
  <c r="I61" i="9"/>
  <c r="E62" i="9"/>
  <c r="F62" i="9"/>
  <c r="G62" i="9"/>
  <c r="H62" i="9"/>
  <c r="I62" i="9"/>
  <c r="E63" i="9"/>
  <c r="F63" i="9"/>
  <c r="G63" i="9"/>
  <c r="H63" i="9"/>
  <c r="I63" i="9"/>
  <c r="E66" i="9"/>
  <c r="F66" i="9"/>
  <c r="G66" i="9"/>
  <c r="H66" i="9"/>
  <c r="I66" i="9"/>
  <c r="E67" i="9"/>
  <c r="F67" i="9"/>
  <c r="G67" i="9"/>
  <c r="H67" i="9"/>
  <c r="I67" i="9"/>
  <c r="E68" i="9"/>
  <c r="F68" i="9"/>
  <c r="G68" i="9"/>
  <c r="H68" i="9"/>
  <c r="I68" i="9"/>
  <c r="F60" i="9"/>
  <c r="G60" i="9"/>
  <c r="H60" i="9"/>
  <c r="I60" i="9"/>
  <c r="E60" i="9"/>
  <c r="E59" i="9"/>
  <c r="E96" i="9"/>
  <c r="F96" i="9"/>
  <c r="G96" i="9"/>
  <c r="H96" i="9"/>
  <c r="I96" i="9"/>
  <c r="E99" i="9"/>
  <c r="F99" i="9"/>
  <c r="G99" i="9"/>
  <c r="H99" i="9"/>
  <c r="I99" i="9"/>
  <c r="E100" i="9"/>
  <c r="F100" i="9"/>
  <c r="H100" i="9"/>
  <c r="E101" i="9"/>
  <c r="F101" i="9"/>
  <c r="G101" i="9"/>
  <c r="H101" i="9"/>
  <c r="E103" i="9"/>
  <c r="I111" i="9"/>
  <c r="I100" i="9" s="1"/>
  <c r="I12" i="9" s="1"/>
  <c r="H111" i="9"/>
  <c r="G111" i="9"/>
  <c r="G100" i="9" s="1"/>
  <c r="F111" i="9"/>
  <c r="I112" i="9"/>
  <c r="I101" i="9" s="1"/>
  <c r="I114" i="9"/>
  <c r="H114" i="9"/>
  <c r="G114" i="9"/>
  <c r="F114" i="9"/>
  <c r="E114" i="9"/>
  <c r="I103" i="9"/>
  <c r="H103" i="9"/>
  <c r="G103" i="9"/>
  <c r="I81" i="9"/>
  <c r="H81" i="9"/>
  <c r="G81" i="9"/>
  <c r="F81" i="9"/>
  <c r="E81" i="9"/>
  <c r="I70" i="9"/>
  <c r="H70" i="9"/>
  <c r="G70" i="9"/>
  <c r="F70" i="9"/>
  <c r="D70" i="9" s="1"/>
  <c r="E70" i="9"/>
  <c r="I59" i="9"/>
  <c r="H59" i="9"/>
  <c r="G59" i="9"/>
  <c r="F59" i="9"/>
  <c r="I48" i="9"/>
  <c r="H48" i="9"/>
  <c r="G48" i="9"/>
  <c r="F48" i="9"/>
  <c r="E48" i="9"/>
  <c r="I37" i="9"/>
  <c r="H37" i="9"/>
  <c r="G37" i="9"/>
  <c r="F37" i="9"/>
  <c r="D37" i="9" s="1"/>
  <c r="E37" i="9"/>
  <c r="G26" i="9"/>
  <c r="H26" i="9"/>
  <c r="I26" i="9"/>
  <c r="E19" i="9"/>
  <c r="F19" i="9"/>
  <c r="F8" i="9" s="1"/>
  <c r="G19" i="9"/>
  <c r="H19" i="9"/>
  <c r="H8" i="9" s="1"/>
  <c r="I19" i="9"/>
  <c r="E8" i="9"/>
  <c r="G8" i="9"/>
  <c r="I8" i="9"/>
  <c r="D27" i="9"/>
  <c r="D30" i="9"/>
  <c r="D33" i="9"/>
  <c r="D38" i="9"/>
  <c r="D39" i="9"/>
  <c r="D40" i="9"/>
  <c r="D41" i="9"/>
  <c r="D44" i="9"/>
  <c r="D45" i="9"/>
  <c r="D46" i="9"/>
  <c r="D48" i="9"/>
  <c r="D49" i="9"/>
  <c r="D50" i="9"/>
  <c r="D51" i="9"/>
  <c r="D52" i="9"/>
  <c r="D55" i="9"/>
  <c r="D56" i="9"/>
  <c r="D57" i="9"/>
  <c r="D59" i="9"/>
  <c r="D60" i="9"/>
  <c r="D61" i="9"/>
  <c r="D62" i="9"/>
  <c r="D63" i="9"/>
  <c r="D66" i="9"/>
  <c r="D67" i="9"/>
  <c r="D68" i="9"/>
  <c r="D71" i="9"/>
  <c r="D72" i="9"/>
  <c r="D73" i="9"/>
  <c r="D74" i="9"/>
  <c r="D77" i="9"/>
  <c r="D78" i="9"/>
  <c r="D79" i="9"/>
  <c r="D81" i="9"/>
  <c r="D82" i="9"/>
  <c r="D83" i="9"/>
  <c r="D84" i="9"/>
  <c r="D85" i="9"/>
  <c r="D88" i="9"/>
  <c r="D89" i="9"/>
  <c r="D90" i="9"/>
  <c r="D96" i="9"/>
  <c r="D99" i="9"/>
  <c r="D104" i="9"/>
  <c r="D105" i="9"/>
  <c r="D107" i="9"/>
  <c r="D110" i="9"/>
  <c r="D111" i="9"/>
  <c r="D112" i="9"/>
  <c r="D114" i="9"/>
  <c r="D115" i="9"/>
  <c r="D116" i="9"/>
  <c r="D117" i="9"/>
  <c r="D118" i="9"/>
  <c r="D121" i="9"/>
  <c r="D122" i="9"/>
  <c r="D123" i="9"/>
  <c r="I35" i="9"/>
  <c r="D35" i="9" s="1"/>
  <c r="I120" i="9"/>
  <c r="I113" i="9" s="1"/>
  <c r="I119" i="9" s="1"/>
  <c r="H120" i="9"/>
  <c r="H113" i="9" s="1"/>
  <c r="H119" i="9" s="1"/>
  <c r="G120" i="9"/>
  <c r="G113" i="9" s="1"/>
  <c r="G119" i="9" s="1"/>
  <c r="F120" i="9"/>
  <c r="F113" i="9" s="1"/>
  <c r="F119" i="9" s="1"/>
  <c r="E120" i="9"/>
  <c r="E113" i="9" s="1"/>
  <c r="E119" i="9" s="1"/>
  <c r="I109" i="9"/>
  <c r="I98" i="9" s="1"/>
  <c r="I91" i="9" s="1"/>
  <c r="H109" i="9"/>
  <c r="H98" i="9" s="1"/>
  <c r="H91" i="9" s="1"/>
  <c r="G109" i="9"/>
  <c r="G98" i="9" s="1"/>
  <c r="G91" i="9" s="1"/>
  <c r="F109" i="9"/>
  <c r="F98" i="9" s="1"/>
  <c r="F91" i="9" s="1"/>
  <c r="E109" i="9"/>
  <c r="E98" i="9" s="1"/>
  <c r="E91" i="9" s="1"/>
  <c r="D91" i="9" s="1"/>
  <c r="F106" i="9"/>
  <c r="F103" i="9" s="1"/>
  <c r="D103" i="9" s="1"/>
  <c r="I95" i="9"/>
  <c r="H95" i="9"/>
  <c r="G95" i="9"/>
  <c r="F95" i="9"/>
  <c r="E95" i="9"/>
  <c r="I94" i="9"/>
  <c r="H94" i="9"/>
  <c r="G94" i="9"/>
  <c r="F94" i="9"/>
  <c r="E94" i="9"/>
  <c r="D94" i="9" s="1"/>
  <c r="I93" i="9"/>
  <c r="I92" i="9" s="1"/>
  <c r="I4" i="9" s="1"/>
  <c r="H93" i="9"/>
  <c r="G93" i="9"/>
  <c r="F93" i="9"/>
  <c r="E93" i="9"/>
  <c r="D93" i="9" s="1"/>
  <c r="I87" i="9"/>
  <c r="I80" i="9" s="1"/>
  <c r="I86" i="9" s="1"/>
  <c r="H87" i="9"/>
  <c r="H80" i="9" s="1"/>
  <c r="H86" i="9" s="1"/>
  <c r="G87" i="9"/>
  <c r="G80" i="9" s="1"/>
  <c r="G86" i="9" s="1"/>
  <c r="F87" i="9"/>
  <c r="F80" i="9" s="1"/>
  <c r="F86" i="9" s="1"/>
  <c r="E87" i="9"/>
  <c r="E80" i="9" s="1"/>
  <c r="I76" i="9"/>
  <c r="I65" i="9" s="1"/>
  <c r="I58" i="9" s="1"/>
  <c r="H76" i="9"/>
  <c r="H69" i="9" s="1"/>
  <c r="H75" i="9" s="1"/>
  <c r="G76" i="9"/>
  <c r="G65" i="9" s="1"/>
  <c r="G58" i="9" s="1"/>
  <c r="F76" i="9"/>
  <c r="F69" i="9" s="1"/>
  <c r="F75" i="9" s="1"/>
  <c r="E76" i="9"/>
  <c r="E65" i="9" s="1"/>
  <c r="I54" i="9"/>
  <c r="I47" i="9" s="1"/>
  <c r="I53" i="9" s="1"/>
  <c r="H54" i="9"/>
  <c r="H47" i="9" s="1"/>
  <c r="G54" i="9"/>
  <c r="G47" i="9" s="1"/>
  <c r="G53" i="9" s="1"/>
  <c r="F54" i="9"/>
  <c r="F47" i="9" s="1"/>
  <c r="F53" i="9" s="1"/>
  <c r="E54" i="9"/>
  <c r="E47" i="9" s="1"/>
  <c r="E53" i="9" s="1"/>
  <c r="I43" i="9"/>
  <c r="I36" i="9" s="1"/>
  <c r="I42" i="9" s="1"/>
  <c r="H43" i="9"/>
  <c r="H36" i="9" s="1"/>
  <c r="H42" i="9" s="1"/>
  <c r="G43" i="9"/>
  <c r="G36" i="9" s="1"/>
  <c r="G42" i="9" s="1"/>
  <c r="F43" i="9"/>
  <c r="F36" i="9" s="1"/>
  <c r="F42" i="9" s="1"/>
  <c r="E43" i="9"/>
  <c r="D43" i="9" s="1"/>
  <c r="I32" i="9"/>
  <c r="I25" i="9" s="1"/>
  <c r="I31" i="9" s="1"/>
  <c r="H32" i="9"/>
  <c r="H25" i="9" s="1"/>
  <c r="H31" i="9" s="1"/>
  <c r="G32" i="9"/>
  <c r="G25" i="9" s="1"/>
  <c r="G31" i="9" s="1"/>
  <c r="E32" i="9"/>
  <c r="E25" i="9" s="1"/>
  <c r="F29" i="9"/>
  <c r="F34" i="9" s="1"/>
  <c r="D34" i="9" s="1"/>
  <c r="E29" i="9"/>
  <c r="D29" i="9" s="1"/>
  <c r="E28" i="9"/>
  <c r="E26" i="9" s="1"/>
  <c r="I24" i="9"/>
  <c r="H24" i="9"/>
  <c r="G24" i="9"/>
  <c r="F24" i="9"/>
  <c r="E24" i="9"/>
  <c r="I23" i="9"/>
  <c r="H23" i="9"/>
  <c r="G23" i="9"/>
  <c r="E23" i="9"/>
  <c r="I22" i="9"/>
  <c r="H22" i="9"/>
  <c r="G22" i="9"/>
  <c r="F22" i="9"/>
  <c r="E22" i="9"/>
  <c r="D22" i="9" s="1"/>
  <c r="H21" i="9"/>
  <c r="E21" i="9"/>
  <c r="E14" i="9" s="1"/>
  <c r="I18" i="9"/>
  <c r="I7" i="9" s="1"/>
  <c r="H18" i="9"/>
  <c r="G18" i="9"/>
  <c r="F18" i="9"/>
  <c r="E18" i="9"/>
  <c r="D18" i="9" s="1"/>
  <c r="I17" i="9"/>
  <c r="H17" i="9"/>
  <c r="G17" i="9"/>
  <c r="F17" i="9"/>
  <c r="E17" i="9"/>
  <c r="D17" i="9" s="1"/>
  <c r="I16" i="9"/>
  <c r="H16" i="9"/>
  <c r="H5" i="9" s="1"/>
  <c r="G16" i="9"/>
  <c r="F16" i="9"/>
  <c r="F5" i="9" s="1"/>
  <c r="E16" i="9"/>
  <c r="D16" i="9" s="1"/>
  <c r="I15" i="9"/>
  <c r="H15" i="9"/>
  <c r="G15" i="9"/>
  <c r="H13" i="9"/>
  <c r="G13" i="9"/>
  <c r="F13" i="9"/>
  <c r="E13" i="9"/>
  <c r="H12" i="9"/>
  <c r="E12" i="9"/>
  <c r="I11" i="9"/>
  <c r="H11" i="9"/>
  <c r="G11" i="9"/>
  <c r="F11" i="9"/>
  <c r="E11" i="9"/>
  <c r="D11" i="9" s="1"/>
  <c r="E7" i="9"/>
  <c r="I6" i="9"/>
  <c r="H6" i="9"/>
  <c r="G6" i="9"/>
  <c r="F6" i="9"/>
  <c r="E6" i="9"/>
  <c r="D6" i="9" s="1"/>
  <c r="I5" i="9"/>
  <c r="G5" i="9"/>
  <c r="E5" i="9"/>
  <c r="D5" i="9" s="1"/>
  <c r="F27" i="8"/>
  <c r="D82" i="8"/>
  <c r="D81" i="8"/>
  <c r="D80" i="8"/>
  <c r="I79" i="8"/>
  <c r="I73" i="8" s="1"/>
  <c r="I78" i="8" s="1"/>
  <c r="H79" i="8"/>
  <c r="G79" i="8"/>
  <c r="G73" i="8" s="1"/>
  <c r="G78" i="8" s="1"/>
  <c r="F79" i="8"/>
  <c r="E79" i="8"/>
  <c r="D79" i="8" s="1"/>
  <c r="D77" i="8"/>
  <c r="D76" i="8"/>
  <c r="D75" i="8"/>
  <c r="I74" i="8"/>
  <c r="H74" i="8"/>
  <c r="G74" i="8"/>
  <c r="F74" i="8"/>
  <c r="E74" i="8"/>
  <c r="D74" i="8"/>
  <c r="H73" i="8"/>
  <c r="H78" i="8" s="1"/>
  <c r="F73" i="8"/>
  <c r="F78" i="8" s="1"/>
  <c r="D72" i="8"/>
  <c r="D71" i="8"/>
  <c r="D70" i="8"/>
  <c r="I69" i="8"/>
  <c r="I63" i="8" s="1"/>
  <c r="I68" i="8" s="1"/>
  <c r="H69" i="8"/>
  <c r="G69" i="8"/>
  <c r="G63" i="8" s="1"/>
  <c r="G68" i="8" s="1"/>
  <c r="F69" i="8"/>
  <c r="E69" i="8"/>
  <c r="D69" i="8" s="1"/>
  <c r="D67" i="8"/>
  <c r="D66" i="8"/>
  <c r="D65" i="8"/>
  <c r="I64" i="8"/>
  <c r="H64" i="8"/>
  <c r="G64" i="8"/>
  <c r="F64" i="8"/>
  <c r="E64" i="8"/>
  <c r="D64" i="8"/>
  <c r="H63" i="8"/>
  <c r="H68" i="8" s="1"/>
  <c r="H58" i="8" s="1"/>
  <c r="F63" i="8"/>
  <c r="F68" i="8" s="1"/>
  <c r="F58" i="8" s="1"/>
  <c r="I62" i="8"/>
  <c r="H62" i="8"/>
  <c r="G62" i="8"/>
  <c r="F62" i="8"/>
  <c r="E62" i="8"/>
  <c r="D62" i="8"/>
  <c r="I61" i="8"/>
  <c r="H61" i="8"/>
  <c r="G61" i="8"/>
  <c r="F61" i="8"/>
  <c r="E61" i="8"/>
  <c r="D61" i="8"/>
  <c r="I60" i="8"/>
  <c r="H60" i="8"/>
  <c r="G60" i="8"/>
  <c r="F60" i="8"/>
  <c r="E60" i="8"/>
  <c r="D60" i="8"/>
  <c r="H59" i="8"/>
  <c r="F59" i="8"/>
  <c r="I57" i="8"/>
  <c r="H57" i="8"/>
  <c r="G57" i="8"/>
  <c r="F57" i="8"/>
  <c r="E57" i="8"/>
  <c r="D57" i="8"/>
  <c r="I56" i="8"/>
  <c r="H56" i="8"/>
  <c r="G56" i="8"/>
  <c r="F56" i="8"/>
  <c r="E56" i="8"/>
  <c r="D56" i="8"/>
  <c r="I55" i="8"/>
  <c r="H55" i="8"/>
  <c r="G55" i="8"/>
  <c r="F55" i="8"/>
  <c r="E55" i="8"/>
  <c r="D55" i="8"/>
  <c r="I54" i="8"/>
  <c r="H54" i="8"/>
  <c r="G54" i="8"/>
  <c r="F54" i="8"/>
  <c r="E54" i="8"/>
  <c r="D54" i="8"/>
  <c r="H53" i="8"/>
  <c r="F53" i="8"/>
  <c r="D112" i="8"/>
  <c r="D111" i="8"/>
  <c r="D110" i="8"/>
  <c r="I109" i="8"/>
  <c r="I103" i="8" s="1"/>
  <c r="I108" i="8" s="1"/>
  <c r="H109" i="8"/>
  <c r="G109" i="8"/>
  <c r="G103" i="8" s="1"/>
  <c r="G108" i="8" s="1"/>
  <c r="F109" i="8"/>
  <c r="E109" i="8"/>
  <c r="D109" i="8" s="1"/>
  <c r="D107" i="8"/>
  <c r="D106" i="8"/>
  <c r="D105" i="8"/>
  <c r="I104" i="8"/>
  <c r="H104" i="8"/>
  <c r="G104" i="8"/>
  <c r="F104" i="8"/>
  <c r="E104" i="8"/>
  <c r="D104" i="8"/>
  <c r="H103" i="8"/>
  <c r="H108" i="8" s="1"/>
  <c r="F103" i="8"/>
  <c r="F108" i="8" s="1"/>
  <c r="I102" i="8"/>
  <c r="D102" i="8"/>
  <c r="D101" i="8"/>
  <c r="D100" i="8"/>
  <c r="I99" i="8"/>
  <c r="H99" i="8"/>
  <c r="G99" i="8"/>
  <c r="F99" i="8"/>
  <c r="E99" i="8"/>
  <c r="D99" i="8"/>
  <c r="F97" i="8"/>
  <c r="D97" i="8"/>
  <c r="D96" i="8"/>
  <c r="D95" i="8"/>
  <c r="I94" i="8"/>
  <c r="H94" i="8"/>
  <c r="G94" i="8"/>
  <c r="F94" i="8"/>
  <c r="E94" i="8"/>
  <c r="D94" i="8"/>
  <c r="I93" i="8"/>
  <c r="I98" i="8" s="1"/>
  <c r="H93" i="8"/>
  <c r="H98" i="8" s="1"/>
  <c r="H88" i="8" s="1"/>
  <c r="G93" i="8"/>
  <c r="G98" i="8" s="1"/>
  <c r="F93" i="8"/>
  <c r="F98" i="8" s="1"/>
  <c r="F88" i="8" s="1"/>
  <c r="E93" i="8"/>
  <c r="E98" i="8" s="1"/>
  <c r="D93" i="8"/>
  <c r="I92" i="8"/>
  <c r="H92" i="8"/>
  <c r="G92" i="8"/>
  <c r="F92" i="8"/>
  <c r="E92" i="8"/>
  <c r="D92" i="8"/>
  <c r="I91" i="8"/>
  <c r="H91" i="8"/>
  <c r="G91" i="8"/>
  <c r="F91" i="8"/>
  <c r="E91" i="8"/>
  <c r="D91" i="8"/>
  <c r="I90" i="8"/>
  <c r="H90" i="8"/>
  <c r="G90" i="8"/>
  <c r="F90" i="8"/>
  <c r="E90" i="8"/>
  <c r="D90" i="8"/>
  <c r="H89" i="8"/>
  <c r="F89" i="8"/>
  <c r="I87" i="8"/>
  <c r="H87" i="8"/>
  <c r="G87" i="8"/>
  <c r="F87" i="8"/>
  <c r="E87" i="8"/>
  <c r="D87" i="8"/>
  <c r="I86" i="8"/>
  <c r="H86" i="8"/>
  <c r="G86" i="8"/>
  <c r="F86" i="8"/>
  <c r="E86" i="8"/>
  <c r="D86" i="8"/>
  <c r="I85" i="8"/>
  <c r="H85" i="8"/>
  <c r="G85" i="8"/>
  <c r="F85" i="8"/>
  <c r="E85" i="8"/>
  <c r="D85" i="8"/>
  <c r="I84" i="8"/>
  <c r="H84" i="8"/>
  <c r="G84" i="8"/>
  <c r="F84" i="8"/>
  <c r="E84" i="8"/>
  <c r="D84" i="8"/>
  <c r="H83" i="8"/>
  <c r="F83" i="8"/>
  <c r="D52" i="8"/>
  <c r="D51" i="8"/>
  <c r="D50" i="8"/>
  <c r="I49" i="8"/>
  <c r="I43" i="8" s="1"/>
  <c r="I48" i="8" s="1"/>
  <c r="H49" i="8"/>
  <c r="G49" i="8"/>
  <c r="G43" i="8" s="1"/>
  <c r="G48" i="8" s="1"/>
  <c r="F49" i="8"/>
  <c r="E49" i="8"/>
  <c r="D49" i="8" s="1"/>
  <c r="D47" i="8"/>
  <c r="D46" i="8"/>
  <c r="D45" i="8"/>
  <c r="I44" i="8"/>
  <c r="H44" i="8"/>
  <c r="G44" i="8"/>
  <c r="F44" i="8"/>
  <c r="E44" i="8"/>
  <c r="D44" i="8"/>
  <c r="H43" i="8"/>
  <c r="H48" i="8" s="1"/>
  <c r="F43" i="8"/>
  <c r="F48" i="8" s="1"/>
  <c r="D42" i="8"/>
  <c r="D41" i="8"/>
  <c r="D40" i="8"/>
  <c r="I39" i="8"/>
  <c r="I33" i="8" s="1"/>
  <c r="I38" i="8" s="1"/>
  <c r="H39" i="8"/>
  <c r="G39" i="8"/>
  <c r="G33" i="8" s="1"/>
  <c r="G38" i="8" s="1"/>
  <c r="F39" i="8"/>
  <c r="E39" i="8"/>
  <c r="D39" i="8" s="1"/>
  <c r="D37" i="8"/>
  <c r="D36" i="8"/>
  <c r="D35" i="8"/>
  <c r="I34" i="8"/>
  <c r="H34" i="8"/>
  <c r="G34" i="8"/>
  <c r="F34" i="8"/>
  <c r="E34" i="8"/>
  <c r="D34" i="8"/>
  <c r="H33" i="8"/>
  <c r="H38" i="8" s="1"/>
  <c r="F33" i="8"/>
  <c r="F38" i="8" s="1"/>
  <c r="D32" i="8"/>
  <c r="D30" i="8"/>
  <c r="I29" i="8"/>
  <c r="H29" i="8"/>
  <c r="G29" i="8"/>
  <c r="E29" i="8"/>
  <c r="F31" i="8"/>
  <c r="E27" i="8"/>
  <c r="D27" i="8" s="1"/>
  <c r="E26" i="8"/>
  <c r="D26" i="8" s="1"/>
  <c r="D25" i="8"/>
  <c r="I24" i="8"/>
  <c r="H24" i="8"/>
  <c r="G24" i="8"/>
  <c r="F24" i="8"/>
  <c r="I23" i="8"/>
  <c r="I28" i="8" s="1"/>
  <c r="H23" i="8"/>
  <c r="H28" i="8" s="1"/>
  <c r="H18" i="8" s="1"/>
  <c r="H8" i="8" s="1"/>
  <c r="G23" i="8"/>
  <c r="G28" i="8" s="1"/>
  <c r="E23" i="8"/>
  <c r="E28" i="8" s="1"/>
  <c r="I22" i="8"/>
  <c r="H22" i="8"/>
  <c r="G22" i="8"/>
  <c r="F22" i="8"/>
  <c r="E22" i="8"/>
  <c r="D22" i="8"/>
  <c r="I21" i="8"/>
  <c r="H21" i="8"/>
  <c r="G21" i="8"/>
  <c r="E21" i="8"/>
  <c r="I20" i="8"/>
  <c r="H20" i="8"/>
  <c r="G20" i="8"/>
  <c r="F20" i="8"/>
  <c r="E20" i="8"/>
  <c r="D20" i="8"/>
  <c r="H19" i="8"/>
  <c r="E19" i="8"/>
  <c r="I17" i="8"/>
  <c r="H17" i="8"/>
  <c r="G17" i="8"/>
  <c r="F17" i="8"/>
  <c r="I16" i="8"/>
  <c r="H16" i="8"/>
  <c r="G16" i="8"/>
  <c r="F16" i="8"/>
  <c r="I15" i="8"/>
  <c r="H15" i="8"/>
  <c r="G15" i="8"/>
  <c r="F15" i="8"/>
  <c r="E15" i="8"/>
  <c r="D15" i="8"/>
  <c r="I14" i="8"/>
  <c r="H14" i="8"/>
  <c r="G14" i="8"/>
  <c r="F14" i="8"/>
  <c r="H13" i="8"/>
  <c r="I12" i="8"/>
  <c r="H12" i="8"/>
  <c r="G12" i="8"/>
  <c r="F12" i="8"/>
  <c r="E12" i="8"/>
  <c r="D12" i="8"/>
  <c r="I11" i="8"/>
  <c r="H11" i="8"/>
  <c r="G11" i="8"/>
  <c r="E11" i="8"/>
  <c r="I10" i="8"/>
  <c r="H10" i="8"/>
  <c r="G10" i="8"/>
  <c r="F10" i="8"/>
  <c r="E10" i="8"/>
  <c r="D10" i="8"/>
  <c r="H9" i="8"/>
  <c r="I7" i="8"/>
  <c r="H7" i="8"/>
  <c r="G7" i="8"/>
  <c r="F7" i="8"/>
  <c r="I6" i="8"/>
  <c r="H6" i="8"/>
  <c r="G6" i="8"/>
  <c r="F6" i="8"/>
  <c r="I5" i="8"/>
  <c r="H5" i="8"/>
  <c r="G5" i="8"/>
  <c r="F5" i="8"/>
  <c r="E5" i="8"/>
  <c r="D5" i="8"/>
  <c r="I4" i="8"/>
  <c r="H4" i="8"/>
  <c r="G4" i="8"/>
  <c r="F4" i="8"/>
  <c r="H3" i="8"/>
  <c r="E27" i="7"/>
  <c r="E27" i="6"/>
  <c r="E26" i="7"/>
  <c r="F67" i="7"/>
  <c r="F27" i="7"/>
  <c r="F31" i="7" s="1"/>
  <c r="I72" i="7"/>
  <c r="E55" i="7"/>
  <c r="F55" i="7"/>
  <c r="D55" i="7" s="1"/>
  <c r="G55" i="7"/>
  <c r="H55" i="7"/>
  <c r="I55" i="7"/>
  <c r="E56" i="7"/>
  <c r="F56" i="7"/>
  <c r="G56" i="7"/>
  <c r="H56" i="7"/>
  <c r="I56" i="7"/>
  <c r="E57" i="7"/>
  <c r="F57" i="7"/>
  <c r="G57" i="7"/>
  <c r="H57" i="7"/>
  <c r="I57" i="7"/>
  <c r="E60" i="7"/>
  <c r="F60" i="7"/>
  <c r="G60" i="7"/>
  <c r="H60" i="7"/>
  <c r="I60" i="7"/>
  <c r="E61" i="7"/>
  <c r="F61" i="7"/>
  <c r="G61" i="7"/>
  <c r="H61" i="7"/>
  <c r="I61" i="7"/>
  <c r="E62" i="7"/>
  <c r="F62" i="7"/>
  <c r="G62" i="7"/>
  <c r="H62" i="7"/>
  <c r="I62" i="7"/>
  <c r="D82" i="7"/>
  <c r="D81" i="7"/>
  <c r="D80" i="7"/>
  <c r="I79" i="7"/>
  <c r="H79" i="7"/>
  <c r="H73" i="7" s="1"/>
  <c r="H78" i="7" s="1"/>
  <c r="G79" i="7"/>
  <c r="F79" i="7"/>
  <c r="F73" i="7" s="1"/>
  <c r="F78" i="7" s="1"/>
  <c r="E79" i="7"/>
  <c r="D79" i="7"/>
  <c r="D77" i="7"/>
  <c r="D76" i="7"/>
  <c r="D75" i="7"/>
  <c r="I74" i="7"/>
  <c r="H74" i="7"/>
  <c r="G74" i="7"/>
  <c r="F74" i="7"/>
  <c r="E74" i="7"/>
  <c r="D74" i="7" s="1"/>
  <c r="I73" i="7"/>
  <c r="I78" i="7" s="1"/>
  <c r="G73" i="7"/>
  <c r="G78" i="7" s="1"/>
  <c r="E73" i="7"/>
  <c r="E78" i="7" s="1"/>
  <c r="D60" i="7"/>
  <c r="D72" i="7"/>
  <c r="D71" i="7"/>
  <c r="D70" i="7"/>
  <c r="I69" i="7"/>
  <c r="I63" i="7" s="1"/>
  <c r="I68" i="7" s="1"/>
  <c r="H69" i="7"/>
  <c r="G69" i="7"/>
  <c r="G63" i="7" s="1"/>
  <c r="G68" i="7" s="1"/>
  <c r="F69" i="7"/>
  <c r="E69" i="7"/>
  <c r="E59" i="7" s="1"/>
  <c r="E53" i="7" s="1"/>
  <c r="D67" i="7"/>
  <c r="D66" i="7"/>
  <c r="D65" i="7"/>
  <c r="I64" i="7"/>
  <c r="H64" i="7"/>
  <c r="H54" i="7" s="1"/>
  <c r="G64" i="7"/>
  <c r="F64" i="7"/>
  <c r="E64" i="7"/>
  <c r="D64" i="7"/>
  <c r="H63" i="7"/>
  <c r="H68" i="7" s="1"/>
  <c r="F63" i="7"/>
  <c r="F68" i="7" s="1"/>
  <c r="D112" i="7"/>
  <c r="D111" i="7"/>
  <c r="D110" i="7"/>
  <c r="I109" i="7"/>
  <c r="I103" i="7" s="1"/>
  <c r="I108" i="7" s="1"/>
  <c r="H109" i="7"/>
  <c r="G109" i="7"/>
  <c r="G103" i="7" s="1"/>
  <c r="G108" i="7" s="1"/>
  <c r="F109" i="7"/>
  <c r="E109" i="7"/>
  <c r="D109" i="7" s="1"/>
  <c r="D107" i="7"/>
  <c r="D106" i="7"/>
  <c r="D105" i="7"/>
  <c r="I104" i="7"/>
  <c r="H104" i="7"/>
  <c r="G104" i="7"/>
  <c r="F104" i="7"/>
  <c r="E104" i="7"/>
  <c r="D104" i="7"/>
  <c r="H103" i="7"/>
  <c r="H108" i="7" s="1"/>
  <c r="F103" i="7"/>
  <c r="F108" i="7" s="1"/>
  <c r="D102" i="7"/>
  <c r="D101" i="7"/>
  <c r="D100" i="7"/>
  <c r="I99" i="7"/>
  <c r="I93" i="7" s="1"/>
  <c r="I98" i="7" s="1"/>
  <c r="H99" i="7"/>
  <c r="G99" i="7"/>
  <c r="G93" i="7" s="1"/>
  <c r="G98" i="7" s="1"/>
  <c r="F99" i="7"/>
  <c r="E99" i="7"/>
  <c r="D99" i="7" s="1"/>
  <c r="D97" i="7"/>
  <c r="D96" i="7"/>
  <c r="D95" i="7"/>
  <c r="I94" i="7"/>
  <c r="H94" i="7"/>
  <c r="G94" i="7"/>
  <c r="F94" i="7"/>
  <c r="E94" i="7"/>
  <c r="D94" i="7"/>
  <c r="H93" i="7"/>
  <c r="H98" i="7" s="1"/>
  <c r="H88" i="7" s="1"/>
  <c r="F93" i="7"/>
  <c r="F98" i="7" s="1"/>
  <c r="F88" i="7" s="1"/>
  <c r="I92" i="7"/>
  <c r="H92" i="7"/>
  <c r="G92" i="7"/>
  <c r="F92" i="7"/>
  <c r="E92" i="7"/>
  <c r="D92" i="7"/>
  <c r="I91" i="7"/>
  <c r="H91" i="7"/>
  <c r="G91" i="7"/>
  <c r="F91" i="7"/>
  <c r="E91" i="7"/>
  <c r="D91" i="7"/>
  <c r="I90" i="7"/>
  <c r="H90" i="7"/>
  <c r="G90" i="7"/>
  <c r="F90" i="7"/>
  <c r="E90" i="7"/>
  <c r="D90" i="7"/>
  <c r="H89" i="7"/>
  <c r="F89" i="7"/>
  <c r="I87" i="7"/>
  <c r="H87" i="7"/>
  <c r="G87" i="7"/>
  <c r="F87" i="7"/>
  <c r="E87" i="7"/>
  <c r="D87" i="7"/>
  <c r="I86" i="7"/>
  <c r="H86" i="7"/>
  <c r="G86" i="7"/>
  <c r="F86" i="7"/>
  <c r="E86" i="7"/>
  <c r="D86" i="7"/>
  <c r="I85" i="7"/>
  <c r="H85" i="7"/>
  <c r="G85" i="7"/>
  <c r="F85" i="7"/>
  <c r="E85" i="7"/>
  <c r="D85" i="7"/>
  <c r="I84" i="7"/>
  <c r="H84" i="7"/>
  <c r="G84" i="7"/>
  <c r="F84" i="7"/>
  <c r="E84" i="7"/>
  <c r="D84" i="7"/>
  <c r="H83" i="7"/>
  <c r="F83" i="7"/>
  <c r="D52" i="7"/>
  <c r="D51" i="7"/>
  <c r="D50" i="7"/>
  <c r="I49" i="7"/>
  <c r="I43" i="7" s="1"/>
  <c r="I48" i="7" s="1"/>
  <c r="H49" i="7"/>
  <c r="G49" i="7"/>
  <c r="G43" i="7" s="1"/>
  <c r="G48" i="7" s="1"/>
  <c r="F49" i="7"/>
  <c r="E49" i="7"/>
  <c r="D49" i="7" s="1"/>
  <c r="D47" i="7"/>
  <c r="D46" i="7"/>
  <c r="D45" i="7"/>
  <c r="I44" i="7"/>
  <c r="H44" i="7"/>
  <c r="G44" i="7"/>
  <c r="F44" i="7"/>
  <c r="E44" i="7"/>
  <c r="D44" i="7"/>
  <c r="H43" i="7"/>
  <c r="H48" i="7" s="1"/>
  <c r="F43" i="7"/>
  <c r="F48" i="7" s="1"/>
  <c r="D42" i="7"/>
  <c r="D41" i="7"/>
  <c r="D40" i="7"/>
  <c r="I39" i="7"/>
  <c r="I33" i="7" s="1"/>
  <c r="I38" i="7" s="1"/>
  <c r="H39" i="7"/>
  <c r="G39" i="7"/>
  <c r="G33" i="7" s="1"/>
  <c r="G38" i="7" s="1"/>
  <c r="F39" i="7"/>
  <c r="E39" i="7"/>
  <c r="D39" i="7" s="1"/>
  <c r="D37" i="7"/>
  <c r="D36" i="7"/>
  <c r="D35" i="7"/>
  <c r="I34" i="7"/>
  <c r="H34" i="7"/>
  <c r="G34" i="7"/>
  <c r="F34" i="7"/>
  <c r="E34" i="7"/>
  <c r="D34" i="7"/>
  <c r="H33" i="7"/>
  <c r="H38" i="7" s="1"/>
  <c r="F33" i="7"/>
  <c r="F38" i="7" s="1"/>
  <c r="D32" i="7"/>
  <c r="D30" i="7"/>
  <c r="I29" i="7"/>
  <c r="I23" i="7" s="1"/>
  <c r="I28" i="7" s="1"/>
  <c r="H29" i="7"/>
  <c r="G29" i="7"/>
  <c r="G23" i="7" s="1"/>
  <c r="G28" i="7" s="1"/>
  <c r="E29" i="7"/>
  <c r="D27" i="7"/>
  <c r="D26" i="7"/>
  <c r="D25" i="7"/>
  <c r="I24" i="7"/>
  <c r="H24" i="7"/>
  <c r="G24" i="7"/>
  <c r="F24" i="7"/>
  <c r="E24" i="7"/>
  <c r="D24" i="7"/>
  <c r="H23" i="7"/>
  <c r="H28" i="7" s="1"/>
  <c r="H18" i="7" s="1"/>
  <c r="I22" i="7"/>
  <c r="I12" i="7" s="1"/>
  <c r="H22" i="7"/>
  <c r="H12" i="7" s="1"/>
  <c r="G22" i="7"/>
  <c r="F22" i="7"/>
  <c r="F12" i="7" s="1"/>
  <c r="E22" i="7"/>
  <c r="E12" i="7" s="1"/>
  <c r="D22" i="7"/>
  <c r="I21" i="7"/>
  <c r="I11" i="7" s="1"/>
  <c r="H21" i="7"/>
  <c r="H11" i="7" s="1"/>
  <c r="G21" i="7"/>
  <c r="G11" i="7" s="1"/>
  <c r="E21" i="7"/>
  <c r="E11" i="7" s="1"/>
  <c r="I20" i="7"/>
  <c r="I10" i="7" s="1"/>
  <c r="H20" i="7"/>
  <c r="H10" i="7" s="1"/>
  <c r="G20" i="7"/>
  <c r="G10" i="7" s="1"/>
  <c r="F20" i="7"/>
  <c r="F10" i="7" s="1"/>
  <c r="E20" i="7"/>
  <c r="E10" i="7" s="1"/>
  <c r="D20" i="7"/>
  <c r="H19" i="7"/>
  <c r="I17" i="7"/>
  <c r="H17" i="7"/>
  <c r="G17" i="7"/>
  <c r="G7" i="7" s="1"/>
  <c r="F17" i="7"/>
  <c r="F7" i="7" s="1"/>
  <c r="E17" i="7"/>
  <c r="E7" i="7" s="1"/>
  <c r="D17" i="7"/>
  <c r="I16" i="7"/>
  <c r="H16" i="7"/>
  <c r="G16" i="7"/>
  <c r="F16" i="7"/>
  <c r="E16" i="7"/>
  <c r="E6" i="7" s="1"/>
  <c r="D16" i="7"/>
  <c r="I15" i="7"/>
  <c r="I5" i="7" s="1"/>
  <c r="H15" i="7"/>
  <c r="H5" i="7" s="1"/>
  <c r="G15" i="7"/>
  <c r="G5" i="7" s="1"/>
  <c r="F15" i="7"/>
  <c r="F5" i="7" s="1"/>
  <c r="E15" i="7"/>
  <c r="E5" i="7" s="1"/>
  <c r="D5" i="7" s="1"/>
  <c r="D15" i="7"/>
  <c r="I14" i="7"/>
  <c r="H14" i="7"/>
  <c r="G14" i="7"/>
  <c r="F14" i="7"/>
  <c r="E14" i="7"/>
  <c r="D14" i="7"/>
  <c r="H13" i="7"/>
  <c r="I79" i="6"/>
  <c r="H79" i="6"/>
  <c r="G79" i="6"/>
  <c r="F79" i="6"/>
  <c r="I74" i="6"/>
  <c r="H74" i="6"/>
  <c r="G74" i="6"/>
  <c r="F74" i="6"/>
  <c r="I73" i="6"/>
  <c r="I78" i="6" s="1"/>
  <c r="H73" i="6"/>
  <c r="H78" i="6" s="1"/>
  <c r="G73" i="6"/>
  <c r="G78" i="6" s="1"/>
  <c r="F73" i="6"/>
  <c r="F78" i="6" s="1"/>
  <c r="I69" i="6"/>
  <c r="H69" i="6"/>
  <c r="G69" i="6"/>
  <c r="F69" i="6"/>
  <c r="I64" i="6"/>
  <c r="H64" i="6"/>
  <c r="G64" i="6"/>
  <c r="F64" i="6"/>
  <c r="I63" i="6"/>
  <c r="I68" i="6" s="1"/>
  <c r="I58" i="6" s="1"/>
  <c r="H63" i="6"/>
  <c r="H68" i="6" s="1"/>
  <c r="H58" i="6" s="1"/>
  <c r="G63" i="6"/>
  <c r="G68" i="6" s="1"/>
  <c r="G58" i="6" s="1"/>
  <c r="F63" i="6"/>
  <c r="F68" i="6" s="1"/>
  <c r="F58" i="6" s="1"/>
  <c r="I62" i="6"/>
  <c r="H62" i="6"/>
  <c r="G62" i="6"/>
  <c r="F62" i="6"/>
  <c r="I61" i="6"/>
  <c r="H61" i="6"/>
  <c r="G61" i="6"/>
  <c r="F61" i="6"/>
  <c r="I60" i="6"/>
  <c r="H60" i="6"/>
  <c r="G60" i="6"/>
  <c r="F60" i="6"/>
  <c r="I59" i="6"/>
  <c r="H59" i="6"/>
  <c r="G59" i="6"/>
  <c r="F59" i="6"/>
  <c r="I57" i="6"/>
  <c r="H57" i="6"/>
  <c r="G57" i="6"/>
  <c r="F57" i="6"/>
  <c r="I56" i="6"/>
  <c r="H56" i="6"/>
  <c r="G56" i="6"/>
  <c r="F56" i="6"/>
  <c r="I55" i="6"/>
  <c r="H55" i="6"/>
  <c r="G55" i="6"/>
  <c r="F55" i="6"/>
  <c r="I54" i="6"/>
  <c r="H54" i="6"/>
  <c r="G54" i="6"/>
  <c r="F54" i="6"/>
  <c r="I53" i="6"/>
  <c r="H53" i="6"/>
  <c r="G53" i="6"/>
  <c r="F53" i="6"/>
  <c r="I49" i="6"/>
  <c r="H49" i="6"/>
  <c r="G49" i="6"/>
  <c r="F49" i="6"/>
  <c r="I44" i="6"/>
  <c r="H44" i="6"/>
  <c r="G44" i="6"/>
  <c r="F44" i="6"/>
  <c r="I43" i="6"/>
  <c r="I48" i="6" s="1"/>
  <c r="H43" i="6"/>
  <c r="H48" i="6" s="1"/>
  <c r="G43" i="6"/>
  <c r="G48" i="6" s="1"/>
  <c r="F43" i="6"/>
  <c r="F48" i="6" s="1"/>
  <c r="I39" i="6"/>
  <c r="H39" i="6"/>
  <c r="G39" i="6"/>
  <c r="F39" i="6"/>
  <c r="I34" i="6"/>
  <c r="H34" i="6"/>
  <c r="G34" i="6"/>
  <c r="F34" i="6"/>
  <c r="I33" i="6"/>
  <c r="I38" i="6" s="1"/>
  <c r="H33" i="6"/>
  <c r="H38" i="6" s="1"/>
  <c r="G33" i="6"/>
  <c r="G38" i="6" s="1"/>
  <c r="F33" i="6"/>
  <c r="F38" i="6" s="1"/>
  <c r="I29" i="6"/>
  <c r="H29" i="6"/>
  <c r="G29" i="6"/>
  <c r="F29" i="6"/>
  <c r="D82" i="6"/>
  <c r="D81" i="6"/>
  <c r="D80" i="6"/>
  <c r="E79" i="6"/>
  <c r="D79" i="6" s="1"/>
  <c r="D77" i="6"/>
  <c r="D76" i="6"/>
  <c r="D75" i="6"/>
  <c r="E74" i="6"/>
  <c r="D74" i="6"/>
  <c r="D72" i="6"/>
  <c r="D71" i="6"/>
  <c r="D70" i="6"/>
  <c r="E69" i="6"/>
  <c r="D69" i="6" s="1"/>
  <c r="D67" i="6"/>
  <c r="D66" i="6"/>
  <c r="D65" i="6"/>
  <c r="E64" i="6"/>
  <c r="D64" i="6"/>
  <c r="E62" i="6"/>
  <c r="D62" i="6"/>
  <c r="E61" i="6"/>
  <c r="D61" i="6"/>
  <c r="E60" i="6"/>
  <c r="D60" i="6"/>
  <c r="E57" i="6"/>
  <c r="D57" i="6"/>
  <c r="E56" i="6"/>
  <c r="D56" i="6"/>
  <c r="E55" i="6"/>
  <c r="D55" i="6"/>
  <c r="E54" i="6"/>
  <c r="D54" i="6"/>
  <c r="D52" i="6"/>
  <c r="D51" i="6"/>
  <c r="D50" i="6"/>
  <c r="E49" i="6"/>
  <c r="D49" i="6" s="1"/>
  <c r="D47" i="6"/>
  <c r="D46" i="6"/>
  <c r="D45" i="6"/>
  <c r="E44" i="6"/>
  <c r="D44" i="6"/>
  <c r="D42" i="6"/>
  <c r="D41" i="6"/>
  <c r="D40" i="6"/>
  <c r="E39" i="6"/>
  <c r="D39" i="6" s="1"/>
  <c r="D37" i="6"/>
  <c r="D36" i="6"/>
  <c r="D35" i="6"/>
  <c r="E34" i="6"/>
  <c r="D34" i="6"/>
  <c r="D32" i="6"/>
  <c r="D31" i="6"/>
  <c r="D30" i="6"/>
  <c r="E29" i="6"/>
  <c r="D29" i="6" s="1"/>
  <c r="D27" i="6"/>
  <c r="D26" i="6"/>
  <c r="D25" i="6"/>
  <c r="I24" i="6"/>
  <c r="H24" i="6"/>
  <c r="G24" i="6"/>
  <c r="F24" i="6"/>
  <c r="E24" i="6"/>
  <c r="D24" i="6"/>
  <c r="I23" i="6"/>
  <c r="H23" i="6"/>
  <c r="G23" i="6"/>
  <c r="F23" i="6"/>
  <c r="I22" i="6"/>
  <c r="H22" i="6"/>
  <c r="G22" i="6"/>
  <c r="F22" i="6"/>
  <c r="E22" i="6"/>
  <c r="D22" i="6"/>
  <c r="I21" i="6"/>
  <c r="H21" i="6"/>
  <c r="G21" i="6"/>
  <c r="F21" i="6"/>
  <c r="E21" i="6"/>
  <c r="D21" i="6"/>
  <c r="I20" i="6"/>
  <c r="H20" i="6"/>
  <c r="G20" i="6"/>
  <c r="F20" i="6"/>
  <c r="E20" i="6"/>
  <c r="D20" i="6"/>
  <c r="I19" i="6"/>
  <c r="H19" i="6"/>
  <c r="H9" i="6" s="1"/>
  <c r="G19" i="6"/>
  <c r="F19" i="6"/>
  <c r="F9" i="6" s="1"/>
  <c r="I17" i="6"/>
  <c r="H17" i="6"/>
  <c r="H7" i="6" s="1"/>
  <c r="G17" i="6"/>
  <c r="F17" i="6"/>
  <c r="F7" i="6" s="1"/>
  <c r="E17" i="6"/>
  <c r="D17" i="6"/>
  <c r="I16" i="6"/>
  <c r="H16" i="6"/>
  <c r="H6" i="6" s="1"/>
  <c r="G16" i="6"/>
  <c r="F16" i="6"/>
  <c r="F6" i="6" s="1"/>
  <c r="E16" i="6"/>
  <c r="D16" i="6"/>
  <c r="I15" i="6"/>
  <c r="H15" i="6"/>
  <c r="H5" i="6" s="1"/>
  <c r="G15" i="6"/>
  <c r="F15" i="6"/>
  <c r="F5" i="6" s="1"/>
  <c r="E15" i="6"/>
  <c r="D15" i="6"/>
  <c r="I14" i="6"/>
  <c r="H14" i="6"/>
  <c r="H4" i="6" s="1"/>
  <c r="G14" i="6"/>
  <c r="F14" i="6"/>
  <c r="F4" i="6" s="1"/>
  <c r="E14" i="6"/>
  <c r="D14" i="6"/>
  <c r="I13" i="6"/>
  <c r="H13" i="6"/>
  <c r="G13" i="6"/>
  <c r="F13" i="6"/>
  <c r="I12" i="6"/>
  <c r="H12" i="6"/>
  <c r="G12" i="6"/>
  <c r="F12" i="6"/>
  <c r="E12" i="6"/>
  <c r="D12" i="6"/>
  <c r="I11" i="6"/>
  <c r="H11" i="6"/>
  <c r="G11" i="6"/>
  <c r="F11" i="6"/>
  <c r="E11" i="6"/>
  <c r="D11" i="6"/>
  <c r="I10" i="6"/>
  <c r="H10" i="6"/>
  <c r="G10" i="6"/>
  <c r="F10" i="6"/>
  <c r="E10" i="6"/>
  <c r="D10" i="6"/>
  <c r="K9" i="6" s="1"/>
  <c r="I9" i="6"/>
  <c r="G9" i="6"/>
  <c r="I7" i="6"/>
  <c r="G7" i="6"/>
  <c r="E7" i="6"/>
  <c r="D7" i="6" s="1"/>
  <c r="I6" i="6"/>
  <c r="G6" i="6"/>
  <c r="E6" i="6"/>
  <c r="D6" i="6" s="1"/>
  <c r="I5" i="6"/>
  <c r="G5" i="6"/>
  <c r="E5" i="6"/>
  <c r="D5" i="6" s="1"/>
  <c r="I4" i="6"/>
  <c r="G4" i="6"/>
  <c r="E4" i="6"/>
  <c r="D4" i="6" s="1"/>
  <c r="I3" i="6"/>
  <c r="H3" i="6"/>
  <c r="G3" i="6"/>
  <c r="F3" i="6"/>
  <c r="E27" i="5"/>
  <c r="E15" i="5"/>
  <c r="D15" i="5" s="1"/>
  <c r="F15" i="5"/>
  <c r="G15" i="5"/>
  <c r="H15" i="5"/>
  <c r="I15" i="5"/>
  <c r="E16" i="5"/>
  <c r="F16" i="5"/>
  <c r="G16" i="5"/>
  <c r="H16" i="5"/>
  <c r="I16" i="5"/>
  <c r="E17" i="5"/>
  <c r="D17" i="5" s="1"/>
  <c r="F17" i="5"/>
  <c r="G17" i="5"/>
  <c r="G7" i="5" s="1"/>
  <c r="H17" i="5"/>
  <c r="I17" i="5"/>
  <c r="I7" i="5" s="1"/>
  <c r="E20" i="5"/>
  <c r="F20" i="5"/>
  <c r="F10" i="5" s="1"/>
  <c r="G20" i="5"/>
  <c r="H20" i="5"/>
  <c r="H10" i="5" s="1"/>
  <c r="I20" i="5"/>
  <c r="E21" i="5"/>
  <c r="D21" i="5" s="1"/>
  <c r="F21" i="5"/>
  <c r="G21" i="5"/>
  <c r="G11" i="5" s="1"/>
  <c r="H21" i="5"/>
  <c r="I21" i="5"/>
  <c r="I11" i="5" s="1"/>
  <c r="E22" i="5"/>
  <c r="F22" i="5"/>
  <c r="F12" i="5" s="1"/>
  <c r="G22" i="5"/>
  <c r="H22" i="5"/>
  <c r="H12" i="5" s="1"/>
  <c r="I22" i="5"/>
  <c r="D82" i="5"/>
  <c r="D81" i="5"/>
  <c r="D80" i="5"/>
  <c r="I79" i="5"/>
  <c r="H79" i="5"/>
  <c r="H73" i="5" s="1"/>
  <c r="H78" i="5" s="1"/>
  <c r="G79" i="5"/>
  <c r="F79" i="5"/>
  <c r="F73" i="5" s="1"/>
  <c r="F78" i="5" s="1"/>
  <c r="E79" i="5"/>
  <c r="D77" i="5"/>
  <c r="D76" i="5"/>
  <c r="D75" i="5"/>
  <c r="I74" i="5"/>
  <c r="H74" i="5"/>
  <c r="G74" i="5"/>
  <c r="F74" i="5"/>
  <c r="E74" i="5"/>
  <c r="I73" i="5"/>
  <c r="I78" i="5" s="1"/>
  <c r="G73" i="5"/>
  <c r="G78" i="5" s="1"/>
  <c r="E73" i="5"/>
  <c r="E78" i="5" s="1"/>
  <c r="D72" i="5"/>
  <c r="D71" i="5"/>
  <c r="D70" i="5"/>
  <c r="I69" i="5"/>
  <c r="I63" i="5" s="1"/>
  <c r="I68" i="5" s="1"/>
  <c r="I58" i="5" s="1"/>
  <c r="H69" i="5"/>
  <c r="G69" i="5"/>
  <c r="G63" i="5" s="1"/>
  <c r="G68" i="5" s="1"/>
  <c r="G58" i="5" s="1"/>
  <c r="F69" i="5"/>
  <c r="E69" i="5"/>
  <c r="D69" i="5" s="1"/>
  <c r="D67" i="5"/>
  <c r="D66" i="5"/>
  <c r="D65" i="5"/>
  <c r="I64" i="5"/>
  <c r="I54" i="5" s="1"/>
  <c r="H64" i="5"/>
  <c r="G64" i="5"/>
  <c r="G54" i="5" s="1"/>
  <c r="F64" i="5"/>
  <c r="E64" i="5"/>
  <c r="D64" i="5" s="1"/>
  <c r="H63" i="5"/>
  <c r="H68" i="5" s="1"/>
  <c r="F63" i="5"/>
  <c r="F68" i="5" s="1"/>
  <c r="I62" i="5"/>
  <c r="H62" i="5"/>
  <c r="G62" i="5"/>
  <c r="F62" i="5"/>
  <c r="E62" i="5"/>
  <c r="D62" i="5" s="1"/>
  <c r="I61" i="5"/>
  <c r="H61" i="5"/>
  <c r="G61" i="5"/>
  <c r="F61" i="5"/>
  <c r="E61" i="5"/>
  <c r="I60" i="5"/>
  <c r="H60" i="5"/>
  <c r="G60" i="5"/>
  <c r="F60" i="5"/>
  <c r="E60" i="5"/>
  <c r="D60" i="5" s="1"/>
  <c r="H59" i="5"/>
  <c r="H53" i="5" s="1"/>
  <c r="F59" i="5"/>
  <c r="F53" i="5" s="1"/>
  <c r="I57" i="5"/>
  <c r="H57" i="5"/>
  <c r="G57" i="5"/>
  <c r="F57" i="5"/>
  <c r="F7" i="5" s="1"/>
  <c r="E57" i="5"/>
  <c r="D57" i="5" s="1"/>
  <c r="I56" i="5"/>
  <c r="H56" i="5"/>
  <c r="G56" i="5"/>
  <c r="F56" i="5"/>
  <c r="E56" i="5"/>
  <c r="I55" i="5"/>
  <c r="H55" i="5"/>
  <c r="G55" i="5"/>
  <c r="F55" i="5"/>
  <c r="E55" i="5"/>
  <c r="D55" i="5" s="1"/>
  <c r="H54" i="5"/>
  <c r="F54" i="5"/>
  <c r="D52" i="5"/>
  <c r="D51" i="5"/>
  <c r="D50" i="5"/>
  <c r="I49" i="5"/>
  <c r="I43" i="5" s="1"/>
  <c r="I48" i="5" s="1"/>
  <c r="H49" i="5"/>
  <c r="G49" i="5"/>
  <c r="G43" i="5" s="1"/>
  <c r="G48" i="5" s="1"/>
  <c r="F49" i="5"/>
  <c r="E49" i="5"/>
  <c r="D49" i="5" s="1"/>
  <c r="D47" i="5"/>
  <c r="D46" i="5"/>
  <c r="D45" i="5"/>
  <c r="I44" i="5"/>
  <c r="H44" i="5"/>
  <c r="G44" i="5"/>
  <c r="F44" i="5"/>
  <c r="E44" i="5"/>
  <c r="D44" i="5" s="1"/>
  <c r="H43" i="5"/>
  <c r="H48" i="5" s="1"/>
  <c r="F43" i="5"/>
  <c r="F48" i="5" s="1"/>
  <c r="D42" i="5"/>
  <c r="D41" i="5"/>
  <c r="D40" i="5"/>
  <c r="I39" i="5"/>
  <c r="H39" i="5"/>
  <c r="H33" i="5" s="1"/>
  <c r="H38" i="5" s="1"/>
  <c r="G39" i="5"/>
  <c r="F39" i="5"/>
  <c r="F33" i="5" s="1"/>
  <c r="F38" i="5" s="1"/>
  <c r="E39" i="5"/>
  <c r="D37" i="5"/>
  <c r="D36" i="5"/>
  <c r="D35" i="5"/>
  <c r="I34" i="5"/>
  <c r="H34" i="5"/>
  <c r="G34" i="5"/>
  <c r="F34" i="5"/>
  <c r="E34" i="5"/>
  <c r="I33" i="5"/>
  <c r="I38" i="5" s="1"/>
  <c r="G33" i="5"/>
  <c r="G38" i="5" s="1"/>
  <c r="E33" i="5"/>
  <c r="E38" i="5" s="1"/>
  <c r="D32" i="5"/>
  <c r="D31" i="5"/>
  <c r="D30" i="5"/>
  <c r="I29" i="5"/>
  <c r="I19" i="5" s="1"/>
  <c r="H29" i="5"/>
  <c r="G29" i="5"/>
  <c r="G19" i="5" s="1"/>
  <c r="F29" i="5"/>
  <c r="E29" i="5"/>
  <c r="D29" i="5" s="1"/>
  <c r="D27" i="5"/>
  <c r="D26" i="5"/>
  <c r="D25" i="5"/>
  <c r="I24" i="5"/>
  <c r="H24" i="5"/>
  <c r="G24" i="5"/>
  <c r="F24" i="5"/>
  <c r="E24" i="5"/>
  <c r="D24" i="5" s="1"/>
  <c r="H23" i="5"/>
  <c r="H28" i="5" s="1"/>
  <c r="F23" i="5"/>
  <c r="F28" i="5" s="1"/>
  <c r="D22" i="5"/>
  <c r="D20" i="5"/>
  <c r="D16" i="5"/>
  <c r="I12" i="5"/>
  <c r="G12" i="5"/>
  <c r="E12" i="5"/>
  <c r="H11" i="5"/>
  <c r="F11" i="5"/>
  <c r="I10" i="5"/>
  <c r="G10" i="5"/>
  <c r="E10" i="5"/>
  <c r="H7" i="5"/>
  <c r="E7" i="5"/>
  <c r="I6" i="5"/>
  <c r="H6" i="5"/>
  <c r="G6" i="5"/>
  <c r="F6" i="5"/>
  <c r="E6" i="5"/>
  <c r="I5" i="5"/>
  <c r="H5" i="5"/>
  <c r="G5" i="5"/>
  <c r="F5" i="5"/>
  <c r="E5" i="5"/>
  <c r="D5" i="5" s="1"/>
  <c r="D11" i="4"/>
  <c r="D10" i="4"/>
  <c r="C6" i="4"/>
  <c r="C7" i="4" s="1"/>
  <c r="C11" i="4" s="1"/>
  <c r="C9" i="4"/>
  <c r="D9" i="4" s="1"/>
  <c r="B9" i="4" s="1"/>
  <c r="C4" i="4"/>
  <c r="D4" i="4"/>
  <c r="B5" i="4"/>
  <c r="B3" i="4"/>
  <c r="B2" i="4"/>
  <c r="I82" i="3"/>
  <c r="I81" i="3"/>
  <c r="I80" i="3"/>
  <c r="H79" i="3"/>
  <c r="H73" i="3" s="1"/>
  <c r="H78" i="3" s="1"/>
  <c r="G79" i="3"/>
  <c r="F79" i="3"/>
  <c r="F73" i="3" s="1"/>
  <c r="F78" i="3" s="1"/>
  <c r="E79" i="3"/>
  <c r="D79" i="3"/>
  <c r="I79" i="3" s="1"/>
  <c r="I77" i="3"/>
  <c r="I76" i="3"/>
  <c r="I75" i="3"/>
  <c r="H74" i="3"/>
  <c r="G74" i="3"/>
  <c r="F74" i="3"/>
  <c r="E74" i="3"/>
  <c r="D74" i="3"/>
  <c r="I74" i="3" s="1"/>
  <c r="G73" i="3"/>
  <c r="G78" i="3" s="1"/>
  <c r="E73" i="3"/>
  <c r="E78" i="3" s="1"/>
  <c r="I72" i="3"/>
  <c r="I71" i="3"/>
  <c r="I70" i="3"/>
  <c r="H69" i="3"/>
  <c r="G69" i="3"/>
  <c r="G63" i="3" s="1"/>
  <c r="G68" i="3" s="1"/>
  <c r="G58" i="3" s="1"/>
  <c r="F69" i="3"/>
  <c r="E69" i="3"/>
  <c r="E63" i="3" s="1"/>
  <c r="E68" i="3" s="1"/>
  <c r="E58" i="3" s="1"/>
  <c r="D69" i="3"/>
  <c r="I67" i="3"/>
  <c r="I66" i="3"/>
  <c r="I65" i="3"/>
  <c r="H64" i="3"/>
  <c r="G64" i="3"/>
  <c r="G54" i="3" s="1"/>
  <c r="F64" i="3"/>
  <c r="E64" i="3"/>
  <c r="E54" i="3" s="1"/>
  <c r="D64" i="3"/>
  <c r="H63" i="3"/>
  <c r="H68" i="3" s="1"/>
  <c r="F63" i="3"/>
  <c r="F68" i="3" s="1"/>
  <c r="D63" i="3"/>
  <c r="D68" i="3" s="1"/>
  <c r="H62" i="3"/>
  <c r="G62" i="3"/>
  <c r="F62" i="3"/>
  <c r="E62" i="3"/>
  <c r="D62" i="3"/>
  <c r="H61" i="3"/>
  <c r="G61" i="3"/>
  <c r="F61" i="3"/>
  <c r="E61" i="3"/>
  <c r="D61" i="3"/>
  <c r="I61" i="3" s="1"/>
  <c r="H60" i="3"/>
  <c r="G60" i="3"/>
  <c r="F60" i="3"/>
  <c r="E60" i="3"/>
  <c r="D60" i="3"/>
  <c r="H59" i="3"/>
  <c r="H53" i="3" s="1"/>
  <c r="F59" i="3"/>
  <c r="F53" i="3" s="1"/>
  <c r="D59" i="3"/>
  <c r="H57" i="3"/>
  <c r="G57" i="3"/>
  <c r="F57" i="3"/>
  <c r="E57" i="3"/>
  <c r="D57" i="3"/>
  <c r="H56" i="3"/>
  <c r="G56" i="3"/>
  <c r="F56" i="3"/>
  <c r="E56" i="3"/>
  <c r="D56" i="3"/>
  <c r="I56" i="3" s="1"/>
  <c r="H55" i="3"/>
  <c r="G55" i="3"/>
  <c r="F55" i="3"/>
  <c r="E55" i="3"/>
  <c r="D55" i="3"/>
  <c r="H54" i="3"/>
  <c r="F54" i="3"/>
  <c r="D54" i="3"/>
  <c r="I52" i="3"/>
  <c r="I51" i="3"/>
  <c r="I50" i="3"/>
  <c r="H49" i="3"/>
  <c r="G49" i="3"/>
  <c r="G43" i="3" s="1"/>
  <c r="G48" i="3" s="1"/>
  <c r="F49" i="3"/>
  <c r="E49" i="3"/>
  <c r="E43" i="3" s="1"/>
  <c r="E48" i="3" s="1"/>
  <c r="D49" i="3"/>
  <c r="I47" i="3"/>
  <c r="I46" i="3"/>
  <c r="I45" i="3"/>
  <c r="H44" i="3"/>
  <c r="G44" i="3"/>
  <c r="F44" i="3"/>
  <c r="E44" i="3"/>
  <c r="D44" i="3"/>
  <c r="H43" i="3"/>
  <c r="H48" i="3" s="1"/>
  <c r="F43" i="3"/>
  <c r="F48" i="3" s="1"/>
  <c r="D43" i="3"/>
  <c r="D48" i="3" s="1"/>
  <c r="I42" i="3"/>
  <c r="I41" i="3"/>
  <c r="I40" i="3"/>
  <c r="H39" i="3"/>
  <c r="H33" i="3" s="1"/>
  <c r="H38" i="3" s="1"/>
  <c r="G39" i="3"/>
  <c r="F39" i="3"/>
  <c r="F33" i="3" s="1"/>
  <c r="F38" i="3" s="1"/>
  <c r="E39" i="3"/>
  <c r="D39" i="3"/>
  <c r="I39" i="3" s="1"/>
  <c r="I37" i="3"/>
  <c r="I36" i="3"/>
  <c r="I35" i="3"/>
  <c r="H34" i="3"/>
  <c r="G34" i="3"/>
  <c r="F34" i="3"/>
  <c r="E34" i="3"/>
  <c r="D34" i="3"/>
  <c r="I34" i="3" s="1"/>
  <c r="G33" i="3"/>
  <c r="G38" i="3" s="1"/>
  <c r="E33" i="3"/>
  <c r="E38" i="3" s="1"/>
  <c r="I32" i="3"/>
  <c r="I31" i="3"/>
  <c r="I30" i="3"/>
  <c r="H29" i="3"/>
  <c r="G29" i="3"/>
  <c r="G23" i="3" s="1"/>
  <c r="G28" i="3" s="1"/>
  <c r="G18" i="3" s="1"/>
  <c r="G8" i="3" s="1"/>
  <c r="F29" i="3"/>
  <c r="E29" i="3"/>
  <c r="E23" i="3" s="1"/>
  <c r="E28" i="3" s="1"/>
  <c r="E18" i="3" s="1"/>
  <c r="E8" i="3" s="1"/>
  <c r="D29" i="3"/>
  <c r="I27" i="3"/>
  <c r="I26" i="3"/>
  <c r="I25" i="3"/>
  <c r="H24" i="3"/>
  <c r="G24" i="3"/>
  <c r="G14" i="3" s="1"/>
  <c r="G4" i="3" s="1"/>
  <c r="F24" i="3"/>
  <c r="E24" i="3"/>
  <c r="E14" i="3" s="1"/>
  <c r="E4" i="3" s="1"/>
  <c r="D24" i="3"/>
  <c r="H23" i="3"/>
  <c r="H28" i="3" s="1"/>
  <c r="F23" i="3"/>
  <c r="F28" i="3" s="1"/>
  <c r="D23" i="3"/>
  <c r="D28" i="3" s="1"/>
  <c r="H22" i="3"/>
  <c r="G22" i="3"/>
  <c r="G12" i="3" s="1"/>
  <c r="F22" i="3"/>
  <c r="E22" i="3"/>
  <c r="E12" i="3" s="1"/>
  <c r="D22" i="3"/>
  <c r="H21" i="3"/>
  <c r="H11" i="3" s="1"/>
  <c r="G21" i="3"/>
  <c r="F21" i="3"/>
  <c r="F11" i="3" s="1"/>
  <c r="E21" i="3"/>
  <c r="D21" i="3"/>
  <c r="I21" i="3" s="1"/>
  <c r="H20" i="3"/>
  <c r="G20" i="3"/>
  <c r="G10" i="3" s="1"/>
  <c r="F20" i="3"/>
  <c r="E20" i="3"/>
  <c r="E10" i="3" s="1"/>
  <c r="D20" i="3"/>
  <c r="H19" i="3"/>
  <c r="H13" i="3" s="1"/>
  <c r="H3" i="3" s="1"/>
  <c r="F19" i="3"/>
  <c r="F13" i="3" s="1"/>
  <c r="F3" i="3" s="1"/>
  <c r="D19" i="3"/>
  <c r="H17" i="3"/>
  <c r="G17" i="3"/>
  <c r="G7" i="3" s="1"/>
  <c r="F17" i="3"/>
  <c r="E17" i="3"/>
  <c r="E7" i="3" s="1"/>
  <c r="D17" i="3"/>
  <c r="H16" i="3"/>
  <c r="H6" i="3" s="1"/>
  <c r="G16" i="3"/>
  <c r="F16" i="3"/>
  <c r="F6" i="3" s="1"/>
  <c r="E16" i="3"/>
  <c r="D16" i="3"/>
  <c r="I16" i="3" s="1"/>
  <c r="H15" i="3"/>
  <c r="G15" i="3"/>
  <c r="G5" i="3" s="1"/>
  <c r="F15" i="3"/>
  <c r="E15" i="3"/>
  <c r="E5" i="3" s="1"/>
  <c r="D15" i="3"/>
  <c r="H14" i="3"/>
  <c r="H4" i="3" s="1"/>
  <c r="F14" i="3"/>
  <c r="F4" i="3" s="1"/>
  <c r="D14" i="3"/>
  <c r="H12" i="3"/>
  <c r="F12" i="3"/>
  <c r="D12" i="3"/>
  <c r="G11" i="3"/>
  <c r="E11" i="3"/>
  <c r="H10" i="3"/>
  <c r="F10" i="3"/>
  <c r="D10" i="3"/>
  <c r="H7" i="3"/>
  <c r="F7" i="3"/>
  <c r="D7" i="3"/>
  <c r="G6" i="3"/>
  <c r="E6" i="3"/>
  <c r="H5" i="3"/>
  <c r="F5" i="3"/>
  <c r="D5" i="3"/>
  <c r="I82" i="2"/>
  <c r="I81" i="2"/>
  <c r="I80" i="2"/>
  <c r="H79" i="2"/>
  <c r="G79" i="2"/>
  <c r="G73" i="2" s="1"/>
  <c r="G78" i="2" s="1"/>
  <c r="F79" i="2"/>
  <c r="E79" i="2"/>
  <c r="E73" i="2" s="1"/>
  <c r="E78" i="2" s="1"/>
  <c r="D79" i="2"/>
  <c r="I77" i="2"/>
  <c r="I76" i="2"/>
  <c r="I75" i="2"/>
  <c r="H74" i="2"/>
  <c r="G74" i="2"/>
  <c r="F74" i="2"/>
  <c r="E74" i="2"/>
  <c r="D74" i="2"/>
  <c r="H73" i="2"/>
  <c r="H78" i="2" s="1"/>
  <c r="F73" i="2"/>
  <c r="F78" i="2" s="1"/>
  <c r="D73" i="2"/>
  <c r="D78" i="2" s="1"/>
  <c r="I72" i="2"/>
  <c r="I71" i="2"/>
  <c r="I70" i="2"/>
  <c r="H69" i="2"/>
  <c r="H63" i="2" s="1"/>
  <c r="H68" i="2" s="1"/>
  <c r="H58" i="2" s="1"/>
  <c r="G69" i="2"/>
  <c r="F69" i="2"/>
  <c r="F63" i="2" s="1"/>
  <c r="F68" i="2" s="1"/>
  <c r="F58" i="2" s="1"/>
  <c r="E69" i="2"/>
  <c r="D69" i="2"/>
  <c r="I69" i="2" s="1"/>
  <c r="I67" i="2"/>
  <c r="I66" i="2"/>
  <c r="I65" i="2"/>
  <c r="H64" i="2"/>
  <c r="H54" i="2" s="1"/>
  <c r="G64" i="2"/>
  <c r="F64" i="2"/>
  <c r="F54" i="2" s="1"/>
  <c r="E64" i="2"/>
  <c r="D64" i="2"/>
  <c r="I64" i="2" s="1"/>
  <c r="G63" i="2"/>
  <c r="G68" i="2" s="1"/>
  <c r="E63" i="2"/>
  <c r="E68" i="2" s="1"/>
  <c r="H62" i="2"/>
  <c r="G62" i="2"/>
  <c r="F62" i="2"/>
  <c r="E62" i="2"/>
  <c r="D62" i="2"/>
  <c r="I62" i="2" s="1"/>
  <c r="H61" i="2"/>
  <c r="G61" i="2"/>
  <c r="F61" i="2"/>
  <c r="E61" i="2"/>
  <c r="D61" i="2"/>
  <c r="H60" i="2"/>
  <c r="G60" i="2"/>
  <c r="F60" i="2"/>
  <c r="E60" i="2"/>
  <c r="D60" i="2"/>
  <c r="I60" i="2" s="1"/>
  <c r="G59" i="2"/>
  <c r="G53" i="2" s="1"/>
  <c r="E59" i="2"/>
  <c r="E53" i="2" s="1"/>
  <c r="H57" i="2"/>
  <c r="G57" i="2"/>
  <c r="F57" i="2"/>
  <c r="E57" i="2"/>
  <c r="D57" i="2"/>
  <c r="I57" i="2" s="1"/>
  <c r="H56" i="2"/>
  <c r="G56" i="2"/>
  <c r="F56" i="2"/>
  <c r="E56" i="2"/>
  <c r="D56" i="2"/>
  <c r="H55" i="2"/>
  <c r="G55" i="2"/>
  <c r="F55" i="2"/>
  <c r="E55" i="2"/>
  <c r="D55" i="2"/>
  <c r="I55" i="2" s="1"/>
  <c r="G54" i="2"/>
  <c r="E54" i="2"/>
  <c r="I52" i="2"/>
  <c r="I51" i="2"/>
  <c r="I50" i="2"/>
  <c r="H49" i="2"/>
  <c r="H43" i="2" s="1"/>
  <c r="H48" i="2" s="1"/>
  <c r="G49" i="2"/>
  <c r="F49" i="2"/>
  <c r="F43" i="2" s="1"/>
  <c r="F48" i="2" s="1"/>
  <c r="E49" i="2"/>
  <c r="D49" i="2"/>
  <c r="I49" i="2" s="1"/>
  <c r="I47" i="2"/>
  <c r="I46" i="2"/>
  <c r="I45" i="2"/>
  <c r="H44" i="2"/>
  <c r="G44" i="2"/>
  <c r="F44" i="2"/>
  <c r="E44" i="2"/>
  <c r="D44" i="2"/>
  <c r="I44" i="2" s="1"/>
  <c r="G43" i="2"/>
  <c r="G48" i="2" s="1"/>
  <c r="E43" i="2"/>
  <c r="E48" i="2" s="1"/>
  <c r="I42" i="2"/>
  <c r="I41" i="2"/>
  <c r="I40" i="2"/>
  <c r="H39" i="2"/>
  <c r="G39" i="2"/>
  <c r="G33" i="2" s="1"/>
  <c r="G38" i="2" s="1"/>
  <c r="F39" i="2"/>
  <c r="E39" i="2"/>
  <c r="E33" i="2" s="1"/>
  <c r="E38" i="2" s="1"/>
  <c r="D39" i="2"/>
  <c r="I37" i="2"/>
  <c r="I36" i="2"/>
  <c r="I35" i="2"/>
  <c r="H34" i="2"/>
  <c r="G34" i="2"/>
  <c r="F34" i="2"/>
  <c r="E34" i="2"/>
  <c r="D34" i="2"/>
  <c r="H33" i="2"/>
  <c r="H38" i="2" s="1"/>
  <c r="F33" i="2"/>
  <c r="F38" i="2" s="1"/>
  <c r="D33" i="2"/>
  <c r="D38" i="2" s="1"/>
  <c r="I32" i="2"/>
  <c r="I31" i="2"/>
  <c r="I30" i="2"/>
  <c r="H29" i="2"/>
  <c r="H23" i="2" s="1"/>
  <c r="H28" i="2" s="1"/>
  <c r="H18" i="2" s="1"/>
  <c r="H8" i="2" s="1"/>
  <c r="G29" i="2"/>
  <c r="F29" i="2"/>
  <c r="F23" i="2" s="1"/>
  <c r="F28" i="2" s="1"/>
  <c r="F18" i="2" s="1"/>
  <c r="F8" i="2" s="1"/>
  <c r="E29" i="2"/>
  <c r="D29" i="2"/>
  <c r="I27" i="2"/>
  <c r="I26" i="2"/>
  <c r="I25" i="2"/>
  <c r="H24" i="2"/>
  <c r="H14" i="2" s="1"/>
  <c r="H4" i="2" s="1"/>
  <c r="G24" i="2"/>
  <c r="F24" i="2"/>
  <c r="F14" i="2" s="1"/>
  <c r="F4" i="2" s="1"/>
  <c r="E24" i="2"/>
  <c r="D24" i="2"/>
  <c r="I24" i="2" s="1"/>
  <c r="G23" i="2"/>
  <c r="G28" i="2" s="1"/>
  <c r="E23" i="2"/>
  <c r="E28" i="2" s="1"/>
  <c r="H22" i="2"/>
  <c r="G22" i="2"/>
  <c r="F22" i="2"/>
  <c r="E22" i="2"/>
  <c r="D22" i="2"/>
  <c r="I22" i="2" s="1"/>
  <c r="H21" i="2"/>
  <c r="G21" i="2"/>
  <c r="F21" i="2"/>
  <c r="E21" i="2"/>
  <c r="D21" i="2"/>
  <c r="H20" i="2"/>
  <c r="G20" i="2"/>
  <c r="F20" i="2"/>
  <c r="E20" i="2"/>
  <c r="D20" i="2"/>
  <c r="I20" i="2" s="1"/>
  <c r="G19" i="2"/>
  <c r="E19" i="2"/>
  <c r="H17" i="2"/>
  <c r="G17" i="2"/>
  <c r="F17" i="2"/>
  <c r="E17" i="2"/>
  <c r="D17" i="2"/>
  <c r="I17" i="2" s="1"/>
  <c r="H16" i="2"/>
  <c r="G16" i="2"/>
  <c r="F16" i="2"/>
  <c r="E16" i="2"/>
  <c r="D16" i="2"/>
  <c r="H15" i="2"/>
  <c r="G15" i="2"/>
  <c r="F15" i="2"/>
  <c r="E15" i="2"/>
  <c r="D15" i="2"/>
  <c r="I15" i="2" s="1"/>
  <c r="G14" i="2"/>
  <c r="E14" i="2"/>
  <c r="G13" i="2"/>
  <c r="G3" i="2" s="1"/>
  <c r="E13" i="2"/>
  <c r="E3" i="2" s="1"/>
  <c r="H12" i="2"/>
  <c r="G12" i="2"/>
  <c r="F12" i="2"/>
  <c r="E12" i="2"/>
  <c r="D12" i="2"/>
  <c r="I12" i="2" s="1"/>
  <c r="H11" i="2"/>
  <c r="G11" i="2"/>
  <c r="F11" i="2"/>
  <c r="E11" i="2"/>
  <c r="D11" i="2"/>
  <c r="H10" i="2"/>
  <c r="G10" i="2"/>
  <c r="F10" i="2"/>
  <c r="E10" i="2"/>
  <c r="D10" i="2"/>
  <c r="I10" i="2" s="1"/>
  <c r="G9" i="2"/>
  <c r="E9" i="2"/>
  <c r="H7" i="2"/>
  <c r="G7" i="2"/>
  <c r="F7" i="2"/>
  <c r="E7" i="2"/>
  <c r="D7" i="2"/>
  <c r="I7" i="2" s="1"/>
  <c r="H6" i="2"/>
  <c r="G6" i="2"/>
  <c r="F6" i="2"/>
  <c r="E6" i="2"/>
  <c r="D6" i="2"/>
  <c r="H5" i="2"/>
  <c r="G5" i="2"/>
  <c r="F5" i="2"/>
  <c r="E5" i="2"/>
  <c r="D5" i="2"/>
  <c r="I5" i="2" s="1"/>
  <c r="G4" i="2"/>
  <c r="E4" i="2"/>
  <c r="H79" i="1"/>
  <c r="G79" i="1"/>
  <c r="F79" i="1"/>
  <c r="E79" i="1"/>
  <c r="D79" i="1"/>
  <c r="I79" i="1" s="1"/>
  <c r="H69" i="1"/>
  <c r="G69" i="1"/>
  <c r="G59" i="1" s="1"/>
  <c r="F69" i="1"/>
  <c r="E69" i="1"/>
  <c r="E59" i="1" s="1"/>
  <c r="D69" i="1"/>
  <c r="H49" i="1"/>
  <c r="H19" i="1" s="1"/>
  <c r="G49" i="1"/>
  <c r="F49" i="1"/>
  <c r="F19" i="1" s="1"/>
  <c r="E49" i="1"/>
  <c r="D49" i="1"/>
  <c r="I49" i="1" s="1"/>
  <c r="H39" i="1"/>
  <c r="G39" i="1"/>
  <c r="F39" i="1"/>
  <c r="E39" i="1"/>
  <c r="E29" i="1"/>
  <c r="F29" i="1"/>
  <c r="G29" i="1"/>
  <c r="H29" i="1"/>
  <c r="D29" i="1"/>
  <c r="I29" i="1" s="1"/>
  <c r="D41" i="1"/>
  <c r="D39" i="1" s="1"/>
  <c r="D56" i="1"/>
  <c r="I56" i="1" s="1"/>
  <c r="E56" i="1"/>
  <c r="F56" i="1"/>
  <c r="G56" i="1"/>
  <c r="H56" i="1"/>
  <c r="D57" i="1"/>
  <c r="E57" i="1"/>
  <c r="F57" i="1"/>
  <c r="G57" i="1"/>
  <c r="H57" i="1"/>
  <c r="D59" i="1"/>
  <c r="I59" i="1" s="1"/>
  <c r="F59" i="1"/>
  <c r="H59" i="1"/>
  <c r="D60" i="1"/>
  <c r="E60" i="1"/>
  <c r="F60" i="1"/>
  <c r="G60" i="1"/>
  <c r="H60" i="1"/>
  <c r="D61" i="1"/>
  <c r="I61" i="1" s="1"/>
  <c r="E61" i="1"/>
  <c r="F61" i="1"/>
  <c r="G61" i="1"/>
  <c r="H61" i="1"/>
  <c r="D62" i="1"/>
  <c r="E62" i="1"/>
  <c r="F62" i="1"/>
  <c r="G62" i="1"/>
  <c r="H62" i="1"/>
  <c r="D20" i="1"/>
  <c r="D10" i="1" s="1"/>
  <c r="E20" i="1"/>
  <c r="F20" i="1"/>
  <c r="F10" i="1" s="1"/>
  <c r="G20" i="1"/>
  <c r="H20" i="1"/>
  <c r="H10" i="1" s="1"/>
  <c r="D21" i="1"/>
  <c r="E21" i="1"/>
  <c r="E11" i="1" s="1"/>
  <c r="F21" i="1"/>
  <c r="G21" i="1"/>
  <c r="G11" i="1" s="1"/>
  <c r="H21" i="1"/>
  <c r="D22" i="1"/>
  <c r="D12" i="1" s="1"/>
  <c r="E22" i="1"/>
  <c r="F22" i="1"/>
  <c r="F12" i="1" s="1"/>
  <c r="G22" i="1"/>
  <c r="H22" i="1"/>
  <c r="H12" i="1" s="1"/>
  <c r="F5" i="1"/>
  <c r="H5" i="1"/>
  <c r="E10" i="1"/>
  <c r="G10" i="1"/>
  <c r="D11" i="1"/>
  <c r="F11" i="1"/>
  <c r="H11" i="1"/>
  <c r="E12" i="1"/>
  <c r="G12" i="1"/>
  <c r="I20" i="1"/>
  <c r="I22" i="1"/>
  <c r="I25" i="1"/>
  <c r="I26" i="1"/>
  <c r="I27" i="1"/>
  <c r="I30" i="1"/>
  <c r="I31" i="1"/>
  <c r="I32" i="1"/>
  <c r="I35" i="1"/>
  <c r="I36" i="1"/>
  <c r="I37" i="1"/>
  <c r="I40" i="1"/>
  <c r="I41" i="1"/>
  <c r="I42" i="1"/>
  <c r="I45" i="1"/>
  <c r="I46" i="1"/>
  <c r="I47" i="1"/>
  <c r="I50" i="1"/>
  <c r="I51" i="1"/>
  <c r="I52" i="1"/>
  <c r="I57" i="1"/>
  <c r="I60" i="1"/>
  <c r="I62" i="1"/>
  <c r="I65" i="1"/>
  <c r="I66" i="1"/>
  <c r="I67" i="1"/>
  <c r="I70" i="1"/>
  <c r="I71" i="1"/>
  <c r="I72" i="1"/>
  <c r="I75" i="1"/>
  <c r="I76" i="1"/>
  <c r="I77" i="1"/>
  <c r="I80" i="1"/>
  <c r="I81" i="1"/>
  <c r="I82" i="1"/>
  <c r="H74" i="1"/>
  <c r="G74" i="1"/>
  <c r="F74" i="1"/>
  <c r="E74" i="1"/>
  <c r="D74" i="1"/>
  <c r="I74" i="1" s="1"/>
  <c r="D54" i="1"/>
  <c r="F54" i="1"/>
  <c r="H54" i="1"/>
  <c r="H64" i="1"/>
  <c r="G64" i="1"/>
  <c r="G54" i="1" s="1"/>
  <c r="F64" i="1"/>
  <c r="E64" i="1"/>
  <c r="E54" i="1" s="1"/>
  <c r="D64" i="1"/>
  <c r="I64" i="1" s="1"/>
  <c r="H44" i="1"/>
  <c r="H14" i="1" s="1"/>
  <c r="H4" i="1" s="1"/>
  <c r="G44" i="1"/>
  <c r="F44" i="1"/>
  <c r="F14" i="1" s="1"/>
  <c r="F4" i="1" s="1"/>
  <c r="E44" i="1"/>
  <c r="D44" i="1"/>
  <c r="I44" i="1" s="1"/>
  <c r="H34" i="1"/>
  <c r="G34" i="1"/>
  <c r="F34" i="1"/>
  <c r="E34" i="1"/>
  <c r="D34" i="1"/>
  <c r="I34" i="1" s="1"/>
  <c r="E24" i="1"/>
  <c r="F24" i="1"/>
  <c r="G24" i="1"/>
  <c r="H24" i="1"/>
  <c r="D24" i="1"/>
  <c r="I24" i="1" s="1"/>
  <c r="E14" i="1"/>
  <c r="G14" i="1"/>
  <c r="G4" i="1" s="1"/>
  <c r="D55" i="1"/>
  <c r="I55" i="1" s="1"/>
  <c r="D16" i="1"/>
  <c r="D6" i="1" s="1"/>
  <c r="E16" i="1"/>
  <c r="E6" i="1" s="1"/>
  <c r="F16" i="1"/>
  <c r="F6" i="1" s="1"/>
  <c r="G16" i="1"/>
  <c r="G6" i="1" s="1"/>
  <c r="H16" i="1"/>
  <c r="H6" i="1" s="1"/>
  <c r="D17" i="1"/>
  <c r="I17" i="1" s="1"/>
  <c r="E17" i="1"/>
  <c r="E7" i="1" s="1"/>
  <c r="F17" i="1"/>
  <c r="F7" i="1" s="1"/>
  <c r="G17" i="1"/>
  <c r="G7" i="1" s="1"/>
  <c r="H17" i="1"/>
  <c r="H7" i="1" s="1"/>
  <c r="E19" i="1"/>
  <c r="G19" i="1"/>
  <c r="E15" i="1"/>
  <c r="E5" i="1" s="1"/>
  <c r="F15" i="1"/>
  <c r="G15" i="1"/>
  <c r="G5" i="1" s="1"/>
  <c r="H15" i="1"/>
  <c r="D15" i="1"/>
  <c r="I15" i="1" s="1"/>
  <c r="H73" i="1"/>
  <c r="H78" i="1" s="1"/>
  <c r="G73" i="1"/>
  <c r="F73" i="1"/>
  <c r="F78" i="1" s="1"/>
  <c r="E73" i="1"/>
  <c r="D73" i="1"/>
  <c r="I73" i="1" s="1"/>
  <c r="H63" i="1"/>
  <c r="G63" i="1"/>
  <c r="G68" i="1" s="1"/>
  <c r="G58" i="1" s="1"/>
  <c r="F63" i="1"/>
  <c r="E63" i="1"/>
  <c r="E68" i="1" s="1"/>
  <c r="E58" i="1" s="1"/>
  <c r="D63" i="1"/>
  <c r="H43" i="1"/>
  <c r="H48" i="1" s="1"/>
  <c r="G43" i="1"/>
  <c r="F43" i="1"/>
  <c r="F48" i="1" s="1"/>
  <c r="E43" i="1"/>
  <c r="D43" i="1"/>
  <c r="I43" i="1" s="1"/>
  <c r="H33" i="1"/>
  <c r="G33" i="1"/>
  <c r="G38" i="1" s="1"/>
  <c r="F33" i="1"/>
  <c r="E33" i="1"/>
  <c r="E38" i="1" s="1"/>
  <c r="E23" i="1"/>
  <c r="E28" i="1" s="1"/>
  <c r="E18" i="1" s="1"/>
  <c r="F23" i="1"/>
  <c r="G23" i="1"/>
  <c r="G28" i="1" s="1"/>
  <c r="G18" i="1" s="1"/>
  <c r="H23" i="1"/>
  <c r="D23" i="1"/>
  <c r="I23" i="1" s="1"/>
  <c r="G78" i="1"/>
  <c r="E78" i="1"/>
  <c r="H68" i="1"/>
  <c r="F68" i="1"/>
  <c r="D68" i="1"/>
  <c r="G48" i="1"/>
  <c r="E48" i="1"/>
  <c r="H38" i="1"/>
  <c r="F38" i="1"/>
  <c r="H28" i="1"/>
  <c r="F28" i="1"/>
  <c r="E55" i="1"/>
  <c r="F55" i="1"/>
  <c r="G55" i="1"/>
  <c r="H55" i="1"/>
  <c r="D34" i="24" l="1"/>
  <c r="E22" i="24"/>
  <c r="D22" i="24" s="1"/>
  <c r="L22" i="24" s="1"/>
  <c r="M22" i="24" s="1"/>
  <c r="E58" i="23"/>
  <c r="D58" i="23" s="1"/>
  <c r="D51" i="23"/>
  <c r="E46" i="23"/>
  <c r="D46" i="23" s="1"/>
  <c r="D39" i="23"/>
  <c r="E34" i="23"/>
  <c r="G16" i="23"/>
  <c r="J27" i="23"/>
  <c r="J34" i="23" s="1"/>
  <c r="J22" i="23" s="1"/>
  <c r="J10" i="23" s="1"/>
  <c r="J23" i="23"/>
  <c r="D35" i="23"/>
  <c r="I6" i="1"/>
  <c r="E4" i="1"/>
  <c r="I11" i="1"/>
  <c r="I39" i="1"/>
  <c r="D33" i="1"/>
  <c r="F9" i="1"/>
  <c r="F13" i="1"/>
  <c r="H9" i="1"/>
  <c r="H13" i="1"/>
  <c r="I54" i="1"/>
  <c r="I10" i="1"/>
  <c r="F18" i="1"/>
  <c r="H58" i="1"/>
  <c r="G9" i="1"/>
  <c r="I16" i="1"/>
  <c r="D7" i="1"/>
  <c r="I7" i="1" s="1"/>
  <c r="E18" i="2"/>
  <c r="I29" i="2"/>
  <c r="I38" i="2"/>
  <c r="E58" i="2"/>
  <c r="G58" i="2"/>
  <c r="I78" i="2"/>
  <c r="I5" i="3"/>
  <c r="I7" i="3"/>
  <c r="I10" i="3"/>
  <c r="I12" i="3"/>
  <c r="I14" i="3"/>
  <c r="F18" i="3"/>
  <c r="H18" i="3"/>
  <c r="I48" i="3"/>
  <c r="I54" i="3"/>
  <c r="F58" i="3"/>
  <c r="H58" i="3"/>
  <c r="C10" i="4"/>
  <c r="D10" i="5"/>
  <c r="D12" i="5"/>
  <c r="H18" i="5"/>
  <c r="D38" i="5"/>
  <c r="F58" i="5"/>
  <c r="H58" i="5"/>
  <c r="D78" i="5"/>
  <c r="E31" i="9"/>
  <c r="E10" i="9"/>
  <c r="E58" i="9"/>
  <c r="D8" i="9"/>
  <c r="I112" i="12"/>
  <c r="I120" i="12" s="1"/>
  <c r="I107" i="12" s="1"/>
  <c r="I108" i="12"/>
  <c r="H18" i="1"/>
  <c r="F58" i="1"/>
  <c r="E9" i="1"/>
  <c r="D5" i="1"/>
  <c r="G18" i="2"/>
  <c r="G8" i="2" s="1"/>
  <c r="D28" i="1"/>
  <c r="I28" i="1" s="1"/>
  <c r="D48" i="1"/>
  <c r="I48" i="1" s="1"/>
  <c r="D78" i="1"/>
  <c r="I78" i="1" s="1"/>
  <c r="I63" i="1"/>
  <c r="G13" i="1"/>
  <c r="E13" i="1"/>
  <c r="D19" i="1"/>
  <c r="D14" i="1"/>
  <c r="I69" i="1"/>
  <c r="I21" i="1"/>
  <c r="I6" i="2"/>
  <c r="I11" i="2"/>
  <c r="J9" i="2" s="1"/>
  <c r="D14" i="2"/>
  <c r="I16" i="2"/>
  <c r="D19" i="2"/>
  <c r="F19" i="2"/>
  <c r="H19" i="2"/>
  <c r="I21" i="2"/>
  <c r="D23" i="2"/>
  <c r="D28" i="2" s="1"/>
  <c r="I34" i="2"/>
  <c r="I39" i="2"/>
  <c r="D43" i="2"/>
  <c r="D48" i="2" s="1"/>
  <c r="I48" i="2" s="1"/>
  <c r="D54" i="2"/>
  <c r="I54" i="2" s="1"/>
  <c r="I56" i="2"/>
  <c r="D59" i="2"/>
  <c r="F59" i="2"/>
  <c r="F53" i="2" s="1"/>
  <c r="H59" i="2"/>
  <c r="H53" i="2" s="1"/>
  <c r="I61" i="2"/>
  <c r="D63" i="2"/>
  <c r="D68" i="2" s="1"/>
  <c r="I74" i="2"/>
  <c r="I79" i="2"/>
  <c r="D4" i="3"/>
  <c r="I4" i="3" s="1"/>
  <c r="D6" i="3"/>
  <c r="I6" i="3" s="1"/>
  <c r="D9" i="3"/>
  <c r="F9" i="3"/>
  <c r="H9" i="3"/>
  <c r="D11" i="3"/>
  <c r="I11" i="3" s="1"/>
  <c r="D13" i="3"/>
  <c r="I15" i="3"/>
  <c r="I17" i="3"/>
  <c r="E19" i="3"/>
  <c r="I19" i="3" s="1"/>
  <c r="G19" i="3"/>
  <c r="I20" i="3"/>
  <c r="I22" i="3"/>
  <c r="I24" i="3"/>
  <c r="I29" i="3"/>
  <c r="D33" i="3"/>
  <c r="D38" i="3" s="1"/>
  <c r="I38" i="3" s="1"/>
  <c r="I44" i="3"/>
  <c r="I49" i="3"/>
  <c r="D53" i="3"/>
  <c r="I55" i="3"/>
  <c r="I57" i="3"/>
  <c r="E59" i="3"/>
  <c r="E53" i="3" s="1"/>
  <c r="G59" i="3"/>
  <c r="G53" i="3" s="1"/>
  <c r="I60" i="3"/>
  <c r="I62" i="3"/>
  <c r="I64" i="3"/>
  <c r="I69" i="3"/>
  <c r="D73" i="3"/>
  <c r="D78" i="3" s="1"/>
  <c r="I78" i="3" s="1"/>
  <c r="B4" i="4"/>
  <c r="D6" i="5"/>
  <c r="E11" i="5"/>
  <c r="D11" i="5" s="1"/>
  <c r="E23" i="5"/>
  <c r="E28" i="5" s="1"/>
  <c r="G23" i="5"/>
  <c r="G28" i="5" s="1"/>
  <c r="G18" i="5" s="1"/>
  <c r="I23" i="5"/>
  <c r="I28" i="5" s="1"/>
  <c r="I18" i="5" s="1"/>
  <c r="H19" i="5"/>
  <c r="D34" i="5"/>
  <c r="D39" i="5"/>
  <c r="E43" i="5"/>
  <c r="E48" i="5" s="1"/>
  <c r="D48" i="5" s="1"/>
  <c r="E54" i="5"/>
  <c r="D54" i="5" s="1"/>
  <c r="D56" i="5"/>
  <c r="E59" i="5"/>
  <c r="G59" i="5"/>
  <c r="G53" i="5" s="1"/>
  <c r="I59" i="5"/>
  <c r="I53" i="5" s="1"/>
  <c r="D61" i="5"/>
  <c r="E63" i="5"/>
  <c r="E68" i="5" s="1"/>
  <c r="D74" i="5"/>
  <c r="D79" i="5"/>
  <c r="D10" i="7"/>
  <c r="G18" i="7"/>
  <c r="I18" i="7"/>
  <c r="G88" i="7"/>
  <c r="I88" i="7"/>
  <c r="D31" i="7"/>
  <c r="F21" i="7"/>
  <c r="F29" i="7"/>
  <c r="G58" i="8"/>
  <c r="I58" i="8"/>
  <c r="E3" i="9"/>
  <c r="E15" i="9"/>
  <c r="G20" i="9"/>
  <c r="F64" i="9"/>
  <c r="H64" i="9"/>
  <c r="D80" i="9"/>
  <c r="E86" i="9"/>
  <c r="D86" i="9" s="1"/>
  <c r="D101" i="9"/>
  <c r="I13" i="9"/>
  <c r="G12" i="9"/>
  <c r="D100" i="9"/>
  <c r="G12" i="10"/>
  <c r="D100" i="10"/>
  <c r="D4" i="12"/>
  <c r="D6" i="12"/>
  <c r="D8" i="12"/>
  <c r="E19" i="6"/>
  <c r="E23" i="6"/>
  <c r="E33" i="6"/>
  <c r="E43" i="6"/>
  <c r="E59" i="6"/>
  <c r="E63" i="6"/>
  <c r="E73" i="6"/>
  <c r="E19" i="7"/>
  <c r="G19" i="7"/>
  <c r="G13" i="7" s="1"/>
  <c r="I19" i="7"/>
  <c r="I13" i="7" s="1"/>
  <c r="E23" i="7"/>
  <c r="E33" i="7"/>
  <c r="E43" i="7"/>
  <c r="E89" i="7"/>
  <c r="G89" i="7"/>
  <c r="G83" i="7" s="1"/>
  <c r="I89" i="7"/>
  <c r="I83" i="7" s="1"/>
  <c r="E93" i="7"/>
  <c r="E103" i="7"/>
  <c r="E63" i="7"/>
  <c r="D57" i="7"/>
  <c r="I54" i="7"/>
  <c r="I4" i="7" s="1"/>
  <c r="D69" i="7"/>
  <c r="D73" i="7"/>
  <c r="E54" i="7"/>
  <c r="E4" i="7" s="1"/>
  <c r="D4" i="7" s="1"/>
  <c r="I7" i="7"/>
  <c r="H6" i="7"/>
  <c r="F6" i="7"/>
  <c r="E16" i="8"/>
  <c r="E17" i="8"/>
  <c r="G19" i="8"/>
  <c r="I19" i="8"/>
  <c r="G18" i="8"/>
  <c r="I18" i="8"/>
  <c r="E24" i="8"/>
  <c r="E33" i="8"/>
  <c r="E43" i="8"/>
  <c r="E89" i="8"/>
  <c r="G89" i="8"/>
  <c r="G83" i="8" s="1"/>
  <c r="I89" i="8"/>
  <c r="I83" i="8" s="1"/>
  <c r="G88" i="8"/>
  <c r="I88" i="8"/>
  <c r="E103" i="8"/>
  <c r="E59" i="8"/>
  <c r="G59" i="8"/>
  <c r="G53" i="8" s="1"/>
  <c r="I59" i="8"/>
  <c r="I53" i="8" s="1"/>
  <c r="E63" i="8"/>
  <c r="E73" i="8"/>
  <c r="G21" i="9"/>
  <c r="I21" i="9"/>
  <c r="F92" i="9"/>
  <c r="H92" i="9"/>
  <c r="H4" i="9" s="1"/>
  <c r="D106" i="9"/>
  <c r="D28" i="9"/>
  <c r="D19" i="9"/>
  <c r="E92" i="9"/>
  <c r="E36" i="9"/>
  <c r="E69" i="9"/>
  <c r="G69" i="9"/>
  <c r="G75" i="9" s="1"/>
  <c r="G64" i="9" s="1"/>
  <c r="I69" i="9"/>
  <c r="I75" i="9" s="1"/>
  <c r="I64" i="9" s="1"/>
  <c r="F102" i="9"/>
  <c r="F108" i="9" s="1"/>
  <c r="F97" i="9" s="1"/>
  <c r="H102" i="9"/>
  <c r="H108" i="9" s="1"/>
  <c r="H97" i="9" s="1"/>
  <c r="H65" i="9"/>
  <c r="F65" i="9"/>
  <c r="F58" i="9" s="1"/>
  <c r="G13" i="11"/>
  <c r="I13" i="11"/>
  <c r="I108" i="11"/>
  <c r="I99" i="11" s="1"/>
  <c r="G108" i="11"/>
  <c r="G99" i="11" s="1"/>
  <c r="E108" i="11"/>
  <c r="E99" i="11" s="1"/>
  <c r="I10" i="12"/>
  <c r="D46" i="12"/>
  <c r="D58" i="12"/>
  <c r="D11" i="13"/>
  <c r="K3" i="13" s="1"/>
  <c r="F11" i="13"/>
  <c r="F99" i="13"/>
  <c r="F3" i="13" s="1"/>
  <c r="H11" i="13"/>
  <c r="H99" i="13"/>
  <c r="H3" i="13" s="1"/>
  <c r="G13" i="13"/>
  <c r="D13" i="13" s="1"/>
  <c r="D110" i="13"/>
  <c r="D111" i="13"/>
  <c r="I14" i="13"/>
  <c r="D14" i="13" s="1"/>
  <c r="F100" i="13"/>
  <c r="F4" i="13" s="1"/>
  <c r="D4" i="13" s="1"/>
  <c r="D102" i="13"/>
  <c r="D6" i="14"/>
  <c r="D78" i="7"/>
  <c r="I6" i="7"/>
  <c r="G6" i="7"/>
  <c r="H14" i="9"/>
  <c r="D24" i="9"/>
  <c r="G92" i="9"/>
  <c r="G4" i="9" s="1"/>
  <c r="D87" i="9"/>
  <c r="D76" i="9"/>
  <c r="F26" i="9"/>
  <c r="F15" i="9" s="1"/>
  <c r="E102" i="9"/>
  <c r="E108" i="9" s="1"/>
  <c r="E97" i="9" s="1"/>
  <c r="G102" i="9"/>
  <c r="G108" i="9" s="1"/>
  <c r="G97" i="9" s="1"/>
  <c r="I102" i="9"/>
  <c r="I108" i="9" s="1"/>
  <c r="I97" i="9" s="1"/>
  <c r="E17" i="10"/>
  <c r="E18" i="10"/>
  <c r="G21" i="10"/>
  <c r="I21" i="10"/>
  <c r="E26" i="10"/>
  <c r="D42" i="10"/>
  <c r="D47" i="10"/>
  <c r="E65" i="10"/>
  <c r="G64" i="10"/>
  <c r="G9" i="10" s="1"/>
  <c r="I64" i="10"/>
  <c r="I9" i="10" s="1"/>
  <c r="D80" i="10"/>
  <c r="E98" i="10"/>
  <c r="G98" i="10"/>
  <c r="G91" i="10" s="1"/>
  <c r="I98" i="10"/>
  <c r="I91" i="10" s="1"/>
  <c r="I101" i="10"/>
  <c r="E102" i="10"/>
  <c r="D113" i="10"/>
  <c r="D18" i="11"/>
  <c r="D20" i="11"/>
  <c r="G23" i="11"/>
  <c r="G15" i="11" s="1"/>
  <c r="I23" i="11"/>
  <c r="I15" i="11" s="1"/>
  <c r="H13" i="11"/>
  <c r="D46" i="11"/>
  <c r="D47" i="11"/>
  <c r="D52" i="11"/>
  <c r="E64" i="11"/>
  <c r="D66" i="11"/>
  <c r="H70" i="11"/>
  <c r="F71" i="11"/>
  <c r="H71" i="11"/>
  <c r="D94" i="11"/>
  <c r="D95" i="11"/>
  <c r="D134" i="11"/>
  <c r="I9" i="11"/>
  <c r="I111" i="11"/>
  <c r="I14" i="11" s="1"/>
  <c r="F108" i="11"/>
  <c r="F104" i="11"/>
  <c r="F100" i="11" s="1"/>
  <c r="E12" i="12"/>
  <c r="D12" i="12" s="1"/>
  <c r="E13" i="12"/>
  <c r="D13" i="12" s="1"/>
  <c r="E15" i="12"/>
  <c r="F23" i="12"/>
  <c r="D23" i="12" s="1"/>
  <c r="H23" i="12"/>
  <c r="D27" i="12"/>
  <c r="D39" i="12"/>
  <c r="D51" i="12"/>
  <c r="D75" i="12"/>
  <c r="E87" i="12"/>
  <c r="E88" i="12"/>
  <c r="D88" i="12" s="1"/>
  <c r="G121" i="12"/>
  <c r="D125" i="12"/>
  <c r="K11" i="13"/>
  <c r="E99" i="13"/>
  <c r="D108" i="13"/>
  <c r="D100" i="13"/>
  <c r="G82" i="14"/>
  <c r="I82" i="14"/>
  <c r="D9" i="16"/>
  <c r="D1" i="16"/>
  <c r="D6" i="16"/>
  <c r="D2" i="16"/>
  <c r="G10" i="13"/>
  <c r="I10" i="13"/>
  <c r="D87" i="13"/>
  <c r="D112" i="13"/>
  <c r="D121" i="13"/>
  <c r="D133" i="13"/>
  <c r="D146" i="13"/>
  <c r="D141" i="13"/>
  <c r="D20" i="14"/>
  <c r="E27" i="14"/>
  <c r="E15" i="14" s="1"/>
  <c r="G27" i="14"/>
  <c r="G15" i="14" s="1"/>
  <c r="I27" i="14"/>
  <c r="I15" i="14" s="1"/>
  <c r="D38" i="14"/>
  <c r="E39" i="14"/>
  <c r="E46" i="14" s="1"/>
  <c r="G34" i="14"/>
  <c r="G22" i="14" s="1"/>
  <c r="I34" i="14"/>
  <c r="E76" i="14"/>
  <c r="E16" i="14" s="1"/>
  <c r="E99" i="14"/>
  <c r="D138" i="14"/>
  <c r="K83" i="14"/>
  <c r="K21" i="14"/>
  <c r="K35" i="14"/>
  <c r="K28" i="14"/>
  <c r="K24" i="14"/>
  <c r="K17" i="14"/>
  <c r="D78" i="14"/>
  <c r="D52" i="15"/>
  <c r="K23" i="15"/>
  <c r="K11" i="15" s="1"/>
  <c r="I23" i="15"/>
  <c r="I11" i="15" s="1"/>
  <c r="G23" i="15"/>
  <c r="G11" i="15" s="1"/>
  <c r="E23" i="15"/>
  <c r="G27" i="15"/>
  <c r="E27" i="15"/>
  <c r="I5" i="14"/>
  <c r="G5" i="14"/>
  <c r="E5" i="14"/>
  <c r="K6" i="14"/>
  <c r="I6" i="14"/>
  <c r="G6" i="14"/>
  <c r="E6" i="14"/>
  <c r="J8" i="14"/>
  <c r="H8" i="14"/>
  <c r="F8" i="14"/>
  <c r="K7" i="14"/>
  <c r="I7" i="14"/>
  <c r="G7" i="14"/>
  <c r="E7" i="14"/>
  <c r="J12" i="14"/>
  <c r="H12" i="14"/>
  <c r="F12" i="14"/>
  <c r="K11" i="14"/>
  <c r="I11" i="14"/>
  <c r="G11" i="14"/>
  <c r="E11" i="14"/>
  <c r="K4" i="14"/>
  <c r="I4" i="14"/>
  <c r="G4" i="14"/>
  <c r="E4" i="14"/>
  <c r="J3" i="14"/>
  <c r="H3" i="14"/>
  <c r="F3" i="14"/>
  <c r="E2" i="14"/>
  <c r="D83" i="20"/>
  <c r="F75" i="20"/>
  <c r="F15" i="20" s="1"/>
  <c r="D27" i="13"/>
  <c r="F10" i="13"/>
  <c r="H10" i="13"/>
  <c r="D39" i="13"/>
  <c r="D51" i="13"/>
  <c r="D116" i="14"/>
  <c r="D123" i="14"/>
  <c r="D145" i="14"/>
  <c r="D158" i="14"/>
  <c r="D151" i="14"/>
  <c r="J83" i="14"/>
  <c r="J21" i="14"/>
  <c r="D21" i="14" s="1"/>
  <c r="J35" i="14"/>
  <c r="J28" i="14"/>
  <c r="D28" i="14" s="1"/>
  <c r="J24" i="14"/>
  <c r="D24" i="14" s="1"/>
  <c r="J17" i="14"/>
  <c r="D17" i="14" s="1"/>
  <c r="D63" i="14"/>
  <c r="D51" i="14"/>
  <c r="J23" i="15"/>
  <c r="J11" i="15" s="1"/>
  <c r="H23" i="15"/>
  <c r="H11" i="15" s="1"/>
  <c r="F23" i="15"/>
  <c r="F11" i="15" s="1"/>
  <c r="K27" i="15"/>
  <c r="I27" i="15"/>
  <c r="F27" i="15"/>
  <c r="H5" i="14"/>
  <c r="F5" i="14"/>
  <c r="J6" i="14"/>
  <c r="H6" i="14"/>
  <c r="F6" i="14"/>
  <c r="E40" i="16"/>
  <c r="D58" i="16"/>
  <c r="D70" i="16"/>
  <c r="E88" i="16"/>
  <c r="D88" i="16" s="1"/>
  <c r="D99" i="16"/>
  <c r="I111" i="17"/>
  <c r="I23" i="17"/>
  <c r="D37" i="17"/>
  <c r="E25" i="17"/>
  <c r="E46" i="17"/>
  <c r="D40" i="17"/>
  <c r="E28" i="17"/>
  <c r="F39" i="17"/>
  <c r="F46" i="17" s="1"/>
  <c r="F34" i="17" s="1"/>
  <c r="F35" i="17"/>
  <c r="H39" i="17"/>
  <c r="H46" i="17" s="1"/>
  <c r="H34" i="17" s="1"/>
  <c r="H35" i="17"/>
  <c r="J39" i="17"/>
  <c r="J46" i="17" s="1"/>
  <c r="J34" i="17" s="1"/>
  <c r="J35" i="17"/>
  <c r="E70" i="17"/>
  <c r="D70" i="17" s="1"/>
  <c r="D63" i="17"/>
  <c r="E76" i="17"/>
  <c r="D76" i="17" s="1"/>
  <c r="D95" i="17"/>
  <c r="E87" i="17"/>
  <c r="E94" i="17" s="1"/>
  <c r="E83" i="17"/>
  <c r="G87" i="17"/>
  <c r="G94" i="17" s="1"/>
  <c r="G82" i="17" s="1"/>
  <c r="G83" i="17"/>
  <c r="I75" i="17"/>
  <c r="I15" i="17" s="1"/>
  <c r="K75" i="17"/>
  <c r="K15" i="17" s="1"/>
  <c r="E132" i="17"/>
  <c r="D124" i="17"/>
  <c r="D146" i="17"/>
  <c r="E137" i="17"/>
  <c r="H150" i="17"/>
  <c r="G5" i="18"/>
  <c r="K5" i="18"/>
  <c r="D37" i="18"/>
  <c r="E25" i="18"/>
  <c r="E10" i="18"/>
  <c r="E2" i="18"/>
  <c r="G25" i="18"/>
  <c r="G9" i="18" s="1"/>
  <c r="G10" i="18"/>
  <c r="G2" i="18"/>
  <c r="I25" i="18"/>
  <c r="I9" i="18" s="1"/>
  <c r="I10" i="18"/>
  <c r="I2" i="18"/>
  <c r="K25" i="18"/>
  <c r="K9" i="18" s="1"/>
  <c r="K10" i="18"/>
  <c r="K2" i="18"/>
  <c r="E46" i="18"/>
  <c r="D39" i="18"/>
  <c r="D40" i="18"/>
  <c r="E28" i="18"/>
  <c r="F39" i="18"/>
  <c r="F46" i="18" s="1"/>
  <c r="F34" i="18" s="1"/>
  <c r="F22" i="18" s="1"/>
  <c r="F35" i="18"/>
  <c r="H39" i="18"/>
  <c r="H46" i="18" s="1"/>
  <c r="H34" i="18" s="1"/>
  <c r="H35" i="18"/>
  <c r="J39" i="18"/>
  <c r="J46" i="18" s="1"/>
  <c r="J34" i="18" s="1"/>
  <c r="J22" i="18" s="1"/>
  <c r="J35" i="18"/>
  <c r="E70" i="18"/>
  <c r="D70" i="18" s="1"/>
  <c r="D63" i="18"/>
  <c r="E158" i="18"/>
  <c r="D158" i="18" s="1"/>
  <c r="D150" i="18"/>
  <c r="E3" i="19"/>
  <c r="D32" i="19"/>
  <c r="F20" i="19"/>
  <c r="F8" i="19" s="1"/>
  <c r="F28" i="19"/>
  <c r="F27" i="19"/>
  <c r="F23" i="19"/>
  <c r="K35" i="19"/>
  <c r="K26" i="19"/>
  <c r="E58" i="19"/>
  <c r="D58" i="19" s="1"/>
  <c r="D51" i="19"/>
  <c r="D42" i="19"/>
  <c r="G40" i="19"/>
  <c r="I2" i="20"/>
  <c r="F6" i="20"/>
  <c r="I19" i="20"/>
  <c r="I1" i="20" s="1"/>
  <c r="H17" i="20"/>
  <c r="D17" i="20" s="1"/>
  <c r="H27" i="20"/>
  <c r="H15" i="20" s="1"/>
  <c r="F23" i="20"/>
  <c r="J23" i="20"/>
  <c r="D43" i="20"/>
  <c r="E31" i="20"/>
  <c r="F3" i="20"/>
  <c r="F76" i="20"/>
  <c r="F16" i="20" s="1"/>
  <c r="F7" i="20"/>
  <c r="H3" i="20"/>
  <c r="H76" i="20"/>
  <c r="H16" i="20" s="1"/>
  <c r="H7" i="20"/>
  <c r="J3" i="20"/>
  <c r="J76" i="20"/>
  <c r="J16" i="20" s="1"/>
  <c r="J7" i="20"/>
  <c r="D24" i="21"/>
  <c r="E12" i="21"/>
  <c r="D12" i="21" s="1"/>
  <c r="E14" i="21"/>
  <c r="E34" i="21"/>
  <c r="K27" i="21"/>
  <c r="K34" i="21" s="1"/>
  <c r="K22" i="21" s="1"/>
  <c r="K10" i="21" s="1"/>
  <c r="K23" i="21"/>
  <c r="I35" i="21"/>
  <c r="I25" i="21"/>
  <c r="I13" i="21" s="1"/>
  <c r="D124" i="16"/>
  <c r="E137" i="16"/>
  <c r="D158" i="16"/>
  <c r="D21" i="17"/>
  <c r="D35" i="17"/>
  <c r="E27" i="17"/>
  <c r="D36" i="17"/>
  <c r="E24" i="17"/>
  <c r="D24" i="17" s="1"/>
  <c r="D38" i="17"/>
  <c r="E26" i="17"/>
  <c r="D26" i="17" s="1"/>
  <c r="G22" i="17"/>
  <c r="E58" i="17"/>
  <c r="D58" i="17" s="1"/>
  <c r="D51" i="17"/>
  <c r="D102" i="17"/>
  <c r="E100" i="17"/>
  <c r="D100" i="17" s="1"/>
  <c r="E99" i="17"/>
  <c r="E120" i="17"/>
  <c r="D17" i="18"/>
  <c r="D18" i="18"/>
  <c r="E5" i="18"/>
  <c r="I5" i="18"/>
  <c r="I1" i="18"/>
  <c r="D19" i="18"/>
  <c r="D35" i="18"/>
  <c r="E27" i="18"/>
  <c r="D36" i="18"/>
  <c r="E24" i="18"/>
  <c r="D24" i="18" s="1"/>
  <c r="D38" i="18"/>
  <c r="E26" i="18"/>
  <c r="D26" i="18" s="1"/>
  <c r="E58" i="18"/>
  <c r="D58" i="18" s="1"/>
  <c r="D51" i="18"/>
  <c r="D78" i="18"/>
  <c r="E7" i="18"/>
  <c r="E3" i="18"/>
  <c r="G7" i="18"/>
  <c r="G3" i="18"/>
  <c r="I7" i="18"/>
  <c r="I3" i="18"/>
  <c r="K7" i="18"/>
  <c r="K3" i="18"/>
  <c r="D83" i="18"/>
  <c r="E75" i="18"/>
  <c r="G75" i="18"/>
  <c r="G15" i="18" s="1"/>
  <c r="D85" i="18"/>
  <c r="E12" i="18"/>
  <c r="E11" i="18"/>
  <c r="G12" i="18"/>
  <c r="G11" i="18"/>
  <c r="I12" i="18"/>
  <c r="I11" i="18"/>
  <c r="K12" i="18"/>
  <c r="K11" i="18"/>
  <c r="E94" i="18"/>
  <c r="D87" i="18"/>
  <c r="E145" i="18"/>
  <c r="D145" i="18" s="1"/>
  <c r="D137" i="18"/>
  <c r="D8" i="19"/>
  <c r="F19" i="20"/>
  <c r="F2" i="20"/>
  <c r="K6" i="20"/>
  <c r="K19" i="20"/>
  <c r="K2" i="20"/>
  <c r="D59" i="20"/>
  <c r="E51" i="20"/>
  <c r="D90" i="20"/>
  <c r="E88" i="20"/>
  <c r="D88" i="20" s="1"/>
  <c r="E87" i="20"/>
  <c r="E78" i="20"/>
  <c r="E145" i="20"/>
  <c r="D145" i="20" s="1"/>
  <c r="D137" i="20"/>
  <c r="G111" i="22"/>
  <c r="G23" i="22"/>
  <c r="D23" i="22" s="1"/>
  <c r="L15" i="22" s="1"/>
  <c r="J82" i="17"/>
  <c r="F119" i="17"/>
  <c r="J119" i="17"/>
  <c r="H75" i="18"/>
  <c r="I119" i="18"/>
  <c r="K119" i="18"/>
  <c r="K22" i="18" s="1"/>
  <c r="D30" i="19"/>
  <c r="F18" i="19"/>
  <c r="F6" i="19" s="1"/>
  <c r="D6" i="19" s="1"/>
  <c r="G28" i="19"/>
  <c r="G16" i="19" s="1"/>
  <c r="G4" i="19" s="1"/>
  <c r="G27" i="19"/>
  <c r="G34" i="19" s="1"/>
  <c r="G22" i="19" s="1"/>
  <c r="G10" i="19" s="1"/>
  <c r="E46" i="19"/>
  <c r="D46" i="19" s="1"/>
  <c r="D39" i="19"/>
  <c r="D40" i="19"/>
  <c r="K5" i="20"/>
  <c r="K1" i="20"/>
  <c r="D21" i="20"/>
  <c r="F18" i="20"/>
  <c r="H18" i="20"/>
  <c r="H2" i="20"/>
  <c r="J18" i="20"/>
  <c r="J2" i="20"/>
  <c r="H23" i="20"/>
  <c r="H34" i="20"/>
  <c r="H22" i="20" s="1"/>
  <c r="D42" i="20"/>
  <c r="E40" i="20"/>
  <c r="E30" i="20"/>
  <c r="D47" i="20"/>
  <c r="E39" i="20"/>
  <c r="E35" i="20"/>
  <c r="G39" i="20"/>
  <c r="G46" i="20" s="1"/>
  <c r="G34" i="20" s="1"/>
  <c r="G35" i="20"/>
  <c r="I39" i="20"/>
  <c r="I46" i="20" s="1"/>
  <c r="I34" i="20" s="1"/>
  <c r="I35" i="20"/>
  <c r="K39" i="20"/>
  <c r="K46" i="20" s="1"/>
  <c r="K34" i="20" s="1"/>
  <c r="K35" i="20"/>
  <c r="D71" i="20"/>
  <c r="E63" i="20"/>
  <c r="F15" i="21"/>
  <c r="F3" i="21" s="1"/>
  <c r="F5" i="21"/>
  <c r="D5" i="21" s="1"/>
  <c r="D8" i="21"/>
  <c r="E15" i="21"/>
  <c r="E11" i="21"/>
  <c r="G15" i="21"/>
  <c r="G3" i="21" s="1"/>
  <c r="G11" i="21"/>
  <c r="D28" i="21"/>
  <c r="E16" i="21"/>
  <c r="D47" i="21"/>
  <c r="E39" i="21"/>
  <c r="I22" i="19"/>
  <c r="I10" i="19" s="1"/>
  <c r="E106" i="20"/>
  <c r="D106" i="20" s="1"/>
  <c r="D99" i="20"/>
  <c r="E158" i="20"/>
  <c r="D158" i="20" s="1"/>
  <c r="D150" i="20"/>
  <c r="D25" i="21"/>
  <c r="E13" i="21"/>
  <c r="D13" i="21" s="1"/>
  <c r="D38" i="21"/>
  <c r="J35" i="21"/>
  <c r="J26" i="21"/>
  <c r="J14" i="21" s="1"/>
  <c r="D59" i="21"/>
  <c r="E51" i="21"/>
  <c r="G82" i="20"/>
  <c r="I82" i="20"/>
  <c r="K82" i="20"/>
  <c r="I119" i="20"/>
  <c r="K119" i="20"/>
  <c r="F22" i="21"/>
  <c r="F10" i="21" s="1"/>
  <c r="H22" i="21"/>
  <c r="H10" i="21" s="1"/>
  <c r="D111" i="22"/>
  <c r="G15" i="22"/>
  <c r="D15" i="22" s="1"/>
  <c r="L16" i="22" s="1"/>
  <c r="L17" i="22" s="1"/>
  <c r="D34" i="22"/>
  <c r="E22" i="22"/>
  <c r="D22" i="22" s="1"/>
  <c r="L22" i="22" s="1"/>
  <c r="M22" i="22" s="1"/>
  <c r="D132" i="20"/>
  <c r="E119" i="20"/>
  <c r="D119" i="20" s="1"/>
  <c r="E22" i="19"/>
  <c r="H106" i="18"/>
  <c r="D99" i="18"/>
  <c r="H82" i="18"/>
  <c r="H22" i="18" s="1"/>
  <c r="D75" i="18"/>
  <c r="I82" i="18"/>
  <c r="I22" i="18" s="1"/>
  <c r="D106" i="18"/>
  <c r="D46" i="18"/>
  <c r="E34" i="18"/>
  <c r="D94" i="18"/>
  <c r="E82" i="18"/>
  <c r="D82" i="18" s="1"/>
  <c r="D132" i="18"/>
  <c r="E119" i="18"/>
  <c r="D119" i="18" s="1"/>
  <c r="H94" i="17"/>
  <c r="H82" i="17" s="1"/>
  <c r="D87" i="17"/>
  <c r="D46" i="17"/>
  <c r="E34" i="17"/>
  <c r="D94" i="17"/>
  <c r="D132" i="17"/>
  <c r="E119" i="17"/>
  <c r="L16" i="16"/>
  <c r="L17" i="16" s="1"/>
  <c r="D46" i="16"/>
  <c r="E34" i="16"/>
  <c r="D94" i="16"/>
  <c r="E82" i="16"/>
  <c r="D82" i="16" s="1"/>
  <c r="D132" i="16"/>
  <c r="E119" i="16"/>
  <c r="D119" i="16" s="1"/>
  <c r="D40" i="15"/>
  <c r="D51" i="15"/>
  <c r="E58" i="15"/>
  <c r="D58" i="15" s="1"/>
  <c r="D39" i="15"/>
  <c r="E46" i="15"/>
  <c r="D46" i="15" s="1"/>
  <c r="E11" i="15"/>
  <c r="D11" i="15" s="1"/>
  <c r="D23" i="15"/>
  <c r="E4" i="15"/>
  <c r="D14" i="15"/>
  <c r="D13" i="15"/>
  <c r="D12" i="15"/>
  <c r="D8" i="15"/>
  <c r="D7" i="15"/>
  <c r="D6" i="15"/>
  <c r="D5" i="15"/>
  <c r="D59" i="15"/>
  <c r="D47" i="15"/>
  <c r="D35" i="15"/>
  <c r="D30" i="15"/>
  <c r="F16" i="15"/>
  <c r="F4" i="15" s="1"/>
  <c r="D28" i="15"/>
  <c r="K34" i="15"/>
  <c r="K22" i="15" s="1"/>
  <c r="K10" i="15" s="1"/>
  <c r="J34" i="15"/>
  <c r="J22" i="15" s="1"/>
  <c r="J10" i="15" s="1"/>
  <c r="I34" i="15"/>
  <c r="I22" i="15" s="1"/>
  <c r="I10" i="15" s="1"/>
  <c r="H34" i="15"/>
  <c r="H22" i="15" s="1"/>
  <c r="H10" i="15" s="1"/>
  <c r="G34" i="15"/>
  <c r="G22" i="15" s="1"/>
  <c r="G10" i="15" s="1"/>
  <c r="F34" i="15"/>
  <c r="F22" i="15" s="1"/>
  <c r="F10" i="15" s="1"/>
  <c r="D26" i="15"/>
  <c r="D25" i="15"/>
  <c r="D24" i="15"/>
  <c r="D20" i="15"/>
  <c r="D19" i="15"/>
  <c r="D18" i="15"/>
  <c r="D17" i="15"/>
  <c r="K15" i="15"/>
  <c r="K3" i="15" s="1"/>
  <c r="J15" i="15"/>
  <c r="J3" i="15" s="1"/>
  <c r="I15" i="15"/>
  <c r="I3" i="15" s="1"/>
  <c r="H15" i="15"/>
  <c r="H3" i="15" s="1"/>
  <c r="G15" i="15"/>
  <c r="G3" i="15" s="1"/>
  <c r="F15" i="15"/>
  <c r="F3" i="15" s="1"/>
  <c r="E15" i="15"/>
  <c r="D137" i="14"/>
  <c r="I132" i="14"/>
  <c r="I119" i="14" s="1"/>
  <c r="I22" i="14" s="1"/>
  <c r="D125" i="14"/>
  <c r="D122" i="14"/>
  <c r="D114" i="14"/>
  <c r="D150" i="14"/>
  <c r="K18" i="14"/>
  <c r="J18" i="14"/>
  <c r="D83" i="14"/>
  <c r="D85" i="14"/>
  <c r="D95" i="14"/>
  <c r="D88" i="14"/>
  <c r="D79" i="14"/>
  <c r="K19" i="14"/>
  <c r="J19" i="14"/>
  <c r="D19" i="14" s="1"/>
  <c r="D35" i="14"/>
  <c r="D37" i="14"/>
  <c r="D10" i="14" s="1"/>
  <c r="D47" i="14"/>
  <c r="K75" i="14"/>
  <c r="J75" i="14"/>
  <c r="K26" i="14"/>
  <c r="J26" i="14"/>
  <c r="K25" i="14"/>
  <c r="K9" i="14" s="1"/>
  <c r="J25" i="14"/>
  <c r="K133" i="14"/>
  <c r="J133" i="14"/>
  <c r="K112" i="14"/>
  <c r="J112" i="14"/>
  <c r="K87" i="14"/>
  <c r="K94" i="14" s="1"/>
  <c r="K82" i="14" s="1"/>
  <c r="J87" i="14"/>
  <c r="K76" i="14"/>
  <c r="K16" i="14" s="1"/>
  <c r="J76" i="14"/>
  <c r="K39" i="14"/>
  <c r="K46" i="14" s="1"/>
  <c r="K34" i="14" s="1"/>
  <c r="J39" i="14"/>
  <c r="K27" i="14"/>
  <c r="J27" i="14"/>
  <c r="E34" i="14"/>
  <c r="E119" i="14"/>
  <c r="D34" i="13"/>
  <c r="E22" i="13"/>
  <c r="D82" i="13"/>
  <c r="E70" i="13"/>
  <c r="D70" i="13" s="1"/>
  <c r="D120" i="13"/>
  <c r="D107" i="13"/>
  <c r="D34" i="12"/>
  <c r="E22" i="12"/>
  <c r="D82" i="12"/>
  <c r="E107" i="12"/>
  <c r="D16" i="11"/>
  <c r="E63" i="11"/>
  <c r="E3" i="11" s="1"/>
  <c r="F63" i="11"/>
  <c r="H63" i="11"/>
  <c r="H3" i="11" s="1"/>
  <c r="I63" i="11"/>
  <c r="I3" i="11" s="1"/>
  <c r="D123" i="11"/>
  <c r="H11" i="11"/>
  <c r="I11" i="11"/>
  <c r="I10" i="11"/>
  <c r="G4" i="11"/>
  <c r="H4" i="11"/>
  <c r="I4" i="11"/>
  <c r="G7" i="11"/>
  <c r="H7" i="11"/>
  <c r="D76" i="11"/>
  <c r="E4" i="11"/>
  <c r="E5" i="11"/>
  <c r="F5" i="11"/>
  <c r="G5" i="11"/>
  <c r="H5" i="11"/>
  <c r="I5" i="11"/>
  <c r="E6" i="11"/>
  <c r="F6" i="11"/>
  <c r="D6" i="11" s="1"/>
  <c r="G6" i="11"/>
  <c r="H6" i="11"/>
  <c r="I6" i="11"/>
  <c r="E7" i="11"/>
  <c r="F7" i="11"/>
  <c r="I7" i="11"/>
  <c r="E8" i="11"/>
  <c r="F8" i="11"/>
  <c r="G8" i="11"/>
  <c r="H8" i="11"/>
  <c r="I8" i="11"/>
  <c r="E11" i="11"/>
  <c r="E12" i="11"/>
  <c r="F12" i="11"/>
  <c r="G12" i="11"/>
  <c r="H12" i="11"/>
  <c r="I12" i="11"/>
  <c r="E13" i="11"/>
  <c r="E14" i="11"/>
  <c r="F14" i="11"/>
  <c r="D14" i="11" s="1"/>
  <c r="D87" i="11"/>
  <c r="D51" i="11"/>
  <c r="D39" i="11"/>
  <c r="D28" i="11"/>
  <c r="F75" i="11"/>
  <c r="F82" i="11" s="1"/>
  <c r="F70" i="11" s="1"/>
  <c r="G75" i="11"/>
  <c r="G82" i="11" s="1"/>
  <c r="G70" i="11" s="1"/>
  <c r="D111" i="11"/>
  <c r="D110" i="11"/>
  <c r="D109" i="11"/>
  <c r="D108" i="11"/>
  <c r="D104" i="11"/>
  <c r="D101" i="11"/>
  <c r="D126" i="11"/>
  <c r="D125" i="11"/>
  <c r="F133" i="11"/>
  <c r="D133" i="11" s="1"/>
  <c r="D112" i="11"/>
  <c r="D113" i="11"/>
  <c r="D105" i="11"/>
  <c r="D102" i="11"/>
  <c r="D83" i="11"/>
  <c r="G71" i="11"/>
  <c r="G63" i="11" s="1"/>
  <c r="D8" i="11"/>
  <c r="D9" i="11"/>
  <c r="H10" i="11"/>
  <c r="D67" i="11"/>
  <c r="D7" i="11"/>
  <c r="D26" i="11"/>
  <c r="D12" i="11"/>
  <c r="D64" i="11"/>
  <c r="D82" i="11"/>
  <c r="F120" i="11"/>
  <c r="F107" i="11" s="1"/>
  <c r="E22" i="11"/>
  <c r="E10" i="11" s="1"/>
  <c r="F35" i="11"/>
  <c r="D35" i="11" s="1"/>
  <c r="F25" i="11"/>
  <c r="F13" i="11" s="1"/>
  <c r="D13" i="11" s="1"/>
  <c r="E20" i="10"/>
  <c r="D34" i="10"/>
  <c r="F32" i="10"/>
  <c r="F23" i="10"/>
  <c r="D75" i="10"/>
  <c r="E64" i="10"/>
  <c r="D64" i="10" s="1"/>
  <c r="D47" i="9"/>
  <c r="H53" i="9"/>
  <c r="H20" i="9"/>
  <c r="H9" i="9" s="1"/>
  <c r="I20" i="9"/>
  <c r="D53" i="9"/>
  <c r="D54" i="9"/>
  <c r="D13" i="9"/>
  <c r="D119" i="9"/>
  <c r="G9" i="9"/>
  <c r="I9" i="9"/>
  <c r="D120" i="9"/>
  <c r="D98" i="9"/>
  <c r="D109" i="9"/>
  <c r="D108" i="9"/>
  <c r="D102" i="9"/>
  <c r="D92" i="9"/>
  <c r="F4" i="9"/>
  <c r="D113" i="9"/>
  <c r="D95" i="9"/>
  <c r="H7" i="9"/>
  <c r="G7" i="9"/>
  <c r="F7" i="9"/>
  <c r="D7" i="9" s="1"/>
  <c r="F32" i="9"/>
  <c r="F25" i="9" s="1"/>
  <c r="D25" i="9" s="1"/>
  <c r="F23" i="9"/>
  <c r="D23" i="9" s="1"/>
  <c r="D97" i="9"/>
  <c r="D31" i="8"/>
  <c r="F29" i="8"/>
  <c r="F21" i="8"/>
  <c r="D98" i="8"/>
  <c r="G12" i="7"/>
  <c r="D12" i="7" s="1"/>
  <c r="H4" i="7"/>
  <c r="H7" i="7"/>
  <c r="D7" i="7" s="1"/>
  <c r="I59" i="7"/>
  <c r="I53" i="7" s="1"/>
  <c r="H59" i="7"/>
  <c r="H53" i="7" s="1"/>
  <c r="G59" i="7"/>
  <c r="G53" i="7" s="1"/>
  <c r="I58" i="7"/>
  <c r="I8" i="7" s="1"/>
  <c r="H58" i="7"/>
  <c r="G58" i="7"/>
  <c r="G54" i="7"/>
  <c r="D6" i="7"/>
  <c r="F59" i="7"/>
  <c r="F58" i="7"/>
  <c r="F54" i="7"/>
  <c r="D54" i="7" s="1"/>
  <c r="D59" i="7"/>
  <c r="F53" i="7"/>
  <c r="G3" i="7"/>
  <c r="H3" i="7"/>
  <c r="I3" i="7"/>
  <c r="G9" i="7"/>
  <c r="H9" i="7"/>
  <c r="I9" i="7"/>
  <c r="H8" i="7"/>
  <c r="F4" i="7"/>
  <c r="G4" i="7"/>
  <c r="G8" i="7"/>
  <c r="D61" i="7"/>
  <c r="F28" i="6"/>
  <c r="F18" i="6" s="1"/>
  <c r="F8" i="6" s="1"/>
  <c r="G28" i="6"/>
  <c r="G18" i="6" s="1"/>
  <c r="G8" i="6" s="1"/>
  <c r="H28" i="6"/>
  <c r="H18" i="6" s="1"/>
  <c r="H8" i="6" s="1"/>
  <c r="I28" i="6"/>
  <c r="I18" i="6" s="1"/>
  <c r="I8" i="6" s="1"/>
  <c r="D7" i="5"/>
  <c r="F18" i="5"/>
  <c r="F14" i="5"/>
  <c r="F4" i="5" s="1"/>
  <c r="F19" i="5"/>
  <c r="I14" i="5"/>
  <c r="I4" i="5" s="1"/>
  <c r="H14" i="5"/>
  <c r="H4" i="5" s="1"/>
  <c r="G14" i="5"/>
  <c r="G4" i="5" s="1"/>
  <c r="E19" i="5"/>
  <c r="E14" i="5"/>
  <c r="E4" i="5" s="1"/>
  <c r="D19" i="5"/>
  <c r="F13" i="5"/>
  <c r="F9" i="5"/>
  <c r="G13" i="5"/>
  <c r="G3" i="5" s="1"/>
  <c r="G9" i="5"/>
  <c r="H13" i="5"/>
  <c r="H3" i="5" s="1"/>
  <c r="H9" i="5"/>
  <c r="I13" i="5"/>
  <c r="I3" i="5" s="1"/>
  <c r="I9" i="5"/>
  <c r="H8" i="5"/>
  <c r="I8" i="5"/>
  <c r="G8" i="5"/>
  <c r="D14" i="5"/>
  <c r="F8" i="5"/>
  <c r="D28" i="5"/>
  <c r="D68" i="5"/>
  <c r="E58" i="5"/>
  <c r="D58" i="5" s="1"/>
  <c r="D23" i="5"/>
  <c r="D33" i="5"/>
  <c r="D43" i="5"/>
  <c r="D63" i="5"/>
  <c r="D73" i="5"/>
  <c r="I28" i="3"/>
  <c r="D18" i="3"/>
  <c r="I68" i="3"/>
  <c r="D58" i="3"/>
  <c r="I58" i="3" s="1"/>
  <c r="I23" i="3"/>
  <c r="I33" i="3"/>
  <c r="I43" i="3"/>
  <c r="I63" i="3"/>
  <c r="I73" i="3"/>
  <c r="I28" i="2"/>
  <c r="D18" i="2"/>
  <c r="I68" i="2"/>
  <c r="D58" i="2"/>
  <c r="I58" i="2" s="1"/>
  <c r="I23" i="2"/>
  <c r="I33" i="2"/>
  <c r="I43" i="2"/>
  <c r="I63" i="2"/>
  <c r="I73" i="2"/>
  <c r="F8" i="1"/>
  <c r="E8" i="1"/>
  <c r="H8" i="1"/>
  <c r="G8" i="1"/>
  <c r="I68" i="1"/>
  <c r="I19" i="1"/>
  <c r="I12" i="1"/>
  <c r="I5" i="1"/>
  <c r="D53" i="1"/>
  <c r="H53" i="1"/>
  <c r="H3" i="1" s="1"/>
  <c r="G53" i="1"/>
  <c r="G3" i="1" s="1"/>
  <c r="F53" i="1"/>
  <c r="F3" i="1" s="1"/>
  <c r="E53" i="1"/>
  <c r="E3" i="1" s="1"/>
  <c r="D27" i="23" l="1"/>
  <c r="J15" i="23"/>
  <c r="D23" i="23"/>
  <c r="J11" i="23"/>
  <c r="D11" i="23" s="1"/>
  <c r="L3" i="23" s="1"/>
  <c r="G4" i="23"/>
  <c r="D4" i="23" s="1"/>
  <c r="D16" i="23"/>
  <c r="D34" i="23"/>
  <c r="E22" i="23"/>
  <c r="D100" i="11"/>
  <c r="F4" i="11"/>
  <c r="D4" i="11" s="1"/>
  <c r="E58" i="21"/>
  <c r="D58" i="21" s="1"/>
  <c r="D51" i="21"/>
  <c r="E3" i="21"/>
  <c r="K22" i="20"/>
  <c r="I22" i="20"/>
  <c r="G22" i="20"/>
  <c r="E46" i="20"/>
  <c r="D39" i="20"/>
  <c r="E6" i="20"/>
  <c r="E2" i="20"/>
  <c r="D30" i="20"/>
  <c r="E18" i="20"/>
  <c r="J1" i="20"/>
  <c r="J5" i="20"/>
  <c r="H5" i="20"/>
  <c r="H1" i="20"/>
  <c r="D18" i="19"/>
  <c r="E94" i="20"/>
  <c r="D87" i="20"/>
  <c r="D12" i="18"/>
  <c r="D11" i="18"/>
  <c r="D7" i="18"/>
  <c r="D3" i="18"/>
  <c r="E15" i="18"/>
  <c r="E106" i="17"/>
  <c r="D99" i="17"/>
  <c r="I23" i="21"/>
  <c r="I27" i="21"/>
  <c r="D26" i="21"/>
  <c r="D31" i="20"/>
  <c r="E19" i="20"/>
  <c r="D19" i="20" s="1"/>
  <c r="I5" i="20"/>
  <c r="K14" i="19"/>
  <c r="D14" i="19" s="1"/>
  <c r="L11" i="19" s="1"/>
  <c r="D26" i="19"/>
  <c r="F15" i="19"/>
  <c r="F11" i="19"/>
  <c r="F16" i="19"/>
  <c r="D28" i="19"/>
  <c r="J23" i="18"/>
  <c r="J27" i="18"/>
  <c r="J15" i="18" s="1"/>
  <c r="H23" i="18"/>
  <c r="H27" i="18"/>
  <c r="H15" i="18" s="1"/>
  <c r="F23" i="18"/>
  <c r="D23" i="18" s="1"/>
  <c r="L15" i="18" s="1"/>
  <c r="F27" i="18"/>
  <c r="F15" i="18" s="1"/>
  <c r="E16" i="18"/>
  <c r="D16" i="18" s="1"/>
  <c r="D28" i="18"/>
  <c r="D10" i="18"/>
  <c r="D2" i="18"/>
  <c r="K1" i="18"/>
  <c r="G1" i="18"/>
  <c r="H158" i="17"/>
  <c r="D150" i="17"/>
  <c r="J22" i="17"/>
  <c r="F22" i="17"/>
  <c r="D10" i="17"/>
  <c r="D2" i="17"/>
  <c r="D40" i="16"/>
  <c r="E28" i="16"/>
  <c r="D99" i="13"/>
  <c r="E3" i="13"/>
  <c r="D3" i="13" s="1"/>
  <c r="H11" i="12"/>
  <c r="H15" i="12"/>
  <c r="H3" i="12" s="1"/>
  <c r="E3" i="12"/>
  <c r="K11" i="12"/>
  <c r="F99" i="11"/>
  <c r="D99" i="11" s="1"/>
  <c r="I13" i="10"/>
  <c r="D13" i="10" s="1"/>
  <c r="D101" i="10"/>
  <c r="E15" i="10"/>
  <c r="D26" i="10"/>
  <c r="G14" i="10"/>
  <c r="G3" i="10" s="1"/>
  <c r="G10" i="10"/>
  <c r="E6" i="10"/>
  <c r="D6" i="10" s="1"/>
  <c r="D17" i="10"/>
  <c r="E14" i="10"/>
  <c r="H10" i="9"/>
  <c r="H58" i="9"/>
  <c r="H3" i="9" s="1"/>
  <c r="D36" i="9"/>
  <c r="E42" i="9"/>
  <c r="G14" i="9"/>
  <c r="G3" i="9" s="1"/>
  <c r="G10" i="9"/>
  <c r="E68" i="8"/>
  <c r="D63" i="8"/>
  <c r="E108" i="8"/>
  <c r="D103" i="8"/>
  <c r="E48" i="8"/>
  <c r="D48" i="8" s="1"/>
  <c r="D43" i="8"/>
  <c r="D24" i="8"/>
  <c r="E14" i="8"/>
  <c r="G8" i="8"/>
  <c r="G13" i="8"/>
  <c r="G3" i="8" s="1"/>
  <c r="G9" i="8"/>
  <c r="D16" i="8"/>
  <c r="E13" i="8"/>
  <c r="E6" i="8"/>
  <c r="D6" i="8" s="1"/>
  <c r="E108" i="7"/>
  <c r="D108" i="7" s="1"/>
  <c r="D103" i="7"/>
  <c r="D89" i="7"/>
  <c r="E83" i="7"/>
  <c r="D83" i="7" s="1"/>
  <c r="E38" i="7"/>
  <c r="D38" i="7" s="1"/>
  <c r="D33" i="7"/>
  <c r="D19" i="7"/>
  <c r="E9" i="7"/>
  <c r="E13" i="7"/>
  <c r="E78" i="6"/>
  <c r="D78" i="6" s="1"/>
  <c r="D73" i="6"/>
  <c r="D59" i="6"/>
  <c r="E53" i="6"/>
  <c r="D53" i="6" s="1"/>
  <c r="E38" i="6"/>
  <c r="D38" i="6" s="1"/>
  <c r="D33" i="6"/>
  <c r="D19" i="6"/>
  <c r="E9" i="6"/>
  <c r="D9" i="6" s="1"/>
  <c r="K3" i="6" s="1"/>
  <c r="E13" i="6"/>
  <c r="D15" i="9"/>
  <c r="E4" i="9"/>
  <c r="F23" i="7"/>
  <c r="F28" i="7" s="1"/>
  <c r="F18" i="7" s="1"/>
  <c r="F8" i="7" s="1"/>
  <c r="F19" i="7"/>
  <c r="D59" i="5"/>
  <c r="E53" i="5"/>
  <c r="D53" i="5" s="1"/>
  <c r="I53" i="3"/>
  <c r="G13" i="3"/>
  <c r="G3" i="3" s="1"/>
  <c r="G9" i="3"/>
  <c r="D3" i="3"/>
  <c r="F13" i="2"/>
  <c r="F3" i="2" s="1"/>
  <c r="F9" i="2"/>
  <c r="D4" i="1"/>
  <c r="I4" i="1" s="1"/>
  <c r="I14" i="1"/>
  <c r="I99" i="12"/>
  <c r="I3" i="12" s="1"/>
  <c r="I11" i="12"/>
  <c r="D58" i="9"/>
  <c r="D29" i="7"/>
  <c r="H8" i="3"/>
  <c r="D58" i="1"/>
  <c r="I58" i="1" s="1"/>
  <c r="J9" i="1"/>
  <c r="D4" i="5"/>
  <c r="K11" i="11"/>
  <c r="K1" i="14"/>
  <c r="K5" i="14"/>
  <c r="D4" i="14"/>
  <c r="D8" i="14"/>
  <c r="L3" i="15"/>
  <c r="D53" i="7"/>
  <c r="D4" i="9"/>
  <c r="D75" i="11"/>
  <c r="D27" i="14"/>
  <c r="D112" i="14"/>
  <c r="D133" i="14"/>
  <c r="D25" i="14"/>
  <c r="J9" i="14"/>
  <c r="D26" i="14"/>
  <c r="L23" i="14" s="1"/>
  <c r="D75" i="14"/>
  <c r="D11" i="14"/>
  <c r="D12" i="14"/>
  <c r="D18" i="14"/>
  <c r="J1" i="14"/>
  <c r="J5" i="14"/>
  <c r="L11" i="15"/>
  <c r="J27" i="21"/>
  <c r="J34" i="21" s="1"/>
  <c r="J22" i="21" s="1"/>
  <c r="J10" i="21" s="1"/>
  <c r="J23" i="21"/>
  <c r="D35" i="21"/>
  <c r="E46" i="21"/>
  <c r="D39" i="21"/>
  <c r="E4" i="21"/>
  <c r="D4" i="21" s="1"/>
  <c r="D16" i="21"/>
  <c r="E70" i="20"/>
  <c r="D70" i="20" s="1"/>
  <c r="D63" i="20"/>
  <c r="K27" i="20"/>
  <c r="K15" i="20" s="1"/>
  <c r="K23" i="20"/>
  <c r="I27" i="20"/>
  <c r="I15" i="20" s="1"/>
  <c r="I23" i="20"/>
  <c r="G27" i="20"/>
  <c r="G15" i="20" s="1"/>
  <c r="G23" i="20"/>
  <c r="E27" i="20"/>
  <c r="D35" i="20"/>
  <c r="E23" i="20"/>
  <c r="E28" i="20"/>
  <c r="D40" i="20"/>
  <c r="F1" i="20"/>
  <c r="F5" i="20"/>
  <c r="E76" i="20"/>
  <c r="D76" i="20" s="1"/>
  <c r="E75" i="20"/>
  <c r="D75" i="20" s="1"/>
  <c r="E7" i="20"/>
  <c r="D78" i="20"/>
  <c r="E3" i="20"/>
  <c r="E58" i="20"/>
  <c r="D58" i="20" s="1"/>
  <c r="D51" i="20"/>
  <c r="E1" i="18"/>
  <c r="D5" i="18"/>
  <c r="D120" i="17"/>
  <c r="E111" i="17"/>
  <c r="D111" i="17" s="1"/>
  <c r="L23" i="17"/>
  <c r="D27" i="17"/>
  <c r="E145" i="16"/>
  <c r="D145" i="16" s="1"/>
  <c r="D137" i="16"/>
  <c r="K15" i="21"/>
  <c r="K3" i="21" s="1"/>
  <c r="K11" i="21"/>
  <c r="D14" i="21"/>
  <c r="L11" i="21"/>
  <c r="K27" i="19"/>
  <c r="K34" i="19" s="1"/>
  <c r="K22" i="19" s="1"/>
  <c r="K10" i="19" s="1"/>
  <c r="K23" i="19"/>
  <c r="D35" i="19"/>
  <c r="F34" i="19"/>
  <c r="D27" i="19"/>
  <c r="D20" i="19"/>
  <c r="E9" i="18"/>
  <c r="D25" i="18"/>
  <c r="D9" i="18" s="1"/>
  <c r="E145" i="17"/>
  <c r="D145" i="17" s="1"/>
  <c r="D137" i="17"/>
  <c r="G23" i="17"/>
  <c r="G75" i="17"/>
  <c r="G15" i="17" s="1"/>
  <c r="E75" i="17"/>
  <c r="D83" i="17"/>
  <c r="E23" i="17"/>
  <c r="J23" i="17"/>
  <c r="J27" i="17"/>
  <c r="J15" i="17" s="1"/>
  <c r="H23" i="17"/>
  <c r="H27" i="17"/>
  <c r="H15" i="17" s="1"/>
  <c r="F23" i="17"/>
  <c r="F27" i="17"/>
  <c r="F15" i="17" s="1"/>
  <c r="D28" i="17"/>
  <c r="E16" i="17"/>
  <c r="D16" i="17" s="1"/>
  <c r="D39" i="17"/>
  <c r="E9" i="17"/>
  <c r="E1" i="17"/>
  <c r="D25" i="17"/>
  <c r="D7" i="14"/>
  <c r="D3" i="14"/>
  <c r="E106" i="14"/>
  <c r="D99" i="14"/>
  <c r="G112" i="12"/>
  <c r="G108" i="12"/>
  <c r="D121" i="12"/>
  <c r="E94" i="12"/>
  <c r="D87" i="12"/>
  <c r="F11" i="12"/>
  <c r="F15" i="12"/>
  <c r="F3" i="12" s="1"/>
  <c r="E108" i="10"/>
  <c r="D102" i="10"/>
  <c r="E91" i="10"/>
  <c r="D91" i="10" s="1"/>
  <c r="D98" i="10"/>
  <c r="E58" i="10"/>
  <c r="D58" i="10" s="1"/>
  <c r="D65" i="10"/>
  <c r="E10" i="10"/>
  <c r="I14" i="10"/>
  <c r="I3" i="10" s="1"/>
  <c r="I10" i="10"/>
  <c r="E7" i="10"/>
  <c r="D7" i="10" s="1"/>
  <c r="D18" i="10"/>
  <c r="D32" i="9"/>
  <c r="D2" i="14"/>
  <c r="K4" i="13"/>
  <c r="K5" i="13" s="1"/>
  <c r="D69" i="9"/>
  <c r="E75" i="9"/>
  <c r="I14" i="9"/>
  <c r="I3" i="9" s="1"/>
  <c r="I10" i="9"/>
  <c r="E78" i="8"/>
  <c r="D78" i="8" s="1"/>
  <c r="D73" i="8"/>
  <c r="D59" i="8"/>
  <c r="E9" i="8"/>
  <c r="E53" i="8"/>
  <c r="D53" i="8" s="1"/>
  <c r="D89" i="8"/>
  <c r="E83" i="8"/>
  <c r="D83" i="8" s="1"/>
  <c r="E38" i="8"/>
  <c r="D33" i="8"/>
  <c r="I8" i="8"/>
  <c r="I13" i="8"/>
  <c r="I3" i="8" s="1"/>
  <c r="I9" i="8"/>
  <c r="D17" i="8"/>
  <c r="E7" i="8"/>
  <c r="D7" i="8" s="1"/>
  <c r="E68" i="7"/>
  <c r="D63" i="7"/>
  <c r="E98" i="7"/>
  <c r="D93" i="7"/>
  <c r="E48" i="7"/>
  <c r="D48" i="7" s="1"/>
  <c r="D43" i="7"/>
  <c r="E28" i="7"/>
  <c r="D23" i="7"/>
  <c r="E68" i="6"/>
  <c r="D63" i="6"/>
  <c r="E48" i="6"/>
  <c r="D48" i="6" s="1"/>
  <c r="D43" i="6"/>
  <c r="E28" i="6"/>
  <c r="D23" i="6"/>
  <c r="D26" i="9"/>
  <c r="F11" i="7"/>
  <c r="D11" i="7" s="1"/>
  <c r="K9" i="7" s="1"/>
  <c r="D21" i="7"/>
  <c r="E18" i="5"/>
  <c r="D18" i="5" s="1"/>
  <c r="E13" i="3"/>
  <c r="E3" i="3" s="1"/>
  <c r="E9" i="3"/>
  <c r="I9" i="3" s="1"/>
  <c r="J3" i="3" s="1"/>
  <c r="I59" i="2"/>
  <c r="D53" i="2"/>
  <c r="I53" i="2" s="1"/>
  <c r="H13" i="2"/>
  <c r="H3" i="2" s="1"/>
  <c r="H9" i="2"/>
  <c r="I19" i="2"/>
  <c r="D13" i="2"/>
  <c r="D9" i="2"/>
  <c r="I14" i="2"/>
  <c r="D4" i="2"/>
  <c r="I4" i="2" s="1"/>
  <c r="D9" i="1"/>
  <c r="I9" i="1" s="1"/>
  <c r="J3" i="1" s="1"/>
  <c r="D13" i="1"/>
  <c r="I13" i="1" s="1"/>
  <c r="D65" i="9"/>
  <c r="K9" i="5"/>
  <c r="I59" i="3"/>
  <c r="F8" i="3"/>
  <c r="J9" i="3"/>
  <c r="E8" i="2"/>
  <c r="I33" i="1"/>
  <c r="D38" i="1"/>
  <c r="E10" i="19"/>
  <c r="D34" i="18"/>
  <c r="E22" i="18"/>
  <c r="D22" i="18" s="1"/>
  <c r="L22" i="18" s="1"/>
  <c r="D34" i="17"/>
  <c r="D34" i="16"/>
  <c r="E22" i="16"/>
  <c r="D22" i="16" s="1"/>
  <c r="L22" i="16" s="1"/>
  <c r="M22" i="16" s="1"/>
  <c r="E3" i="15"/>
  <c r="D3" i="15" s="1"/>
  <c r="D15" i="15"/>
  <c r="D27" i="15"/>
  <c r="E34" i="15"/>
  <c r="L4" i="15"/>
  <c r="L5" i="15" s="1"/>
  <c r="D16" i="15"/>
  <c r="D4" i="15"/>
  <c r="J16" i="14"/>
  <c r="D16" i="14" s="1"/>
  <c r="D76" i="14"/>
  <c r="J94" i="14"/>
  <c r="D87" i="14"/>
  <c r="J46" i="14"/>
  <c r="D39" i="14"/>
  <c r="J120" i="14"/>
  <c r="J124" i="14"/>
  <c r="J132" i="14" s="1"/>
  <c r="K120" i="14"/>
  <c r="K124" i="14"/>
  <c r="D22" i="13"/>
  <c r="E10" i="13"/>
  <c r="D10" i="13" s="1"/>
  <c r="K10" i="13" s="1"/>
  <c r="D22" i="12"/>
  <c r="G10" i="11"/>
  <c r="D70" i="11"/>
  <c r="D25" i="11"/>
  <c r="D5" i="11"/>
  <c r="D120" i="11"/>
  <c r="D71" i="11"/>
  <c r="G11" i="11"/>
  <c r="F27" i="11"/>
  <c r="D27" i="11" s="1"/>
  <c r="F23" i="11"/>
  <c r="D23" i="10"/>
  <c r="F12" i="10"/>
  <c r="D12" i="10" s="1"/>
  <c r="K10" i="10" s="1"/>
  <c r="D32" i="10"/>
  <c r="F25" i="10"/>
  <c r="F21" i="10"/>
  <c r="F12" i="9"/>
  <c r="F21" i="9"/>
  <c r="D21" i="8"/>
  <c r="F11" i="8"/>
  <c r="D11" i="8" s="1"/>
  <c r="K9" i="8" s="1"/>
  <c r="D29" i="8"/>
  <c r="F23" i="8"/>
  <c r="F19" i="8"/>
  <c r="D62" i="7"/>
  <c r="D56" i="7"/>
  <c r="E13" i="5"/>
  <c r="E3" i="5" s="1"/>
  <c r="E9" i="5"/>
  <c r="D9" i="5" s="1"/>
  <c r="K3" i="5" s="1"/>
  <c r="D13" i="5"/>
  <c r="F3" i="5"/>
  <c r="D3" i="5" s="1"/>
  <c r="E8" i="5"/>
  <c r="D8" i="5" s="1"/>
  <c r="K8" i="5" s="1"/>
  <c r="I18" i="3"/>
  <c r="D8" i="3"/>
  <c r="I8" i="3" s="1"/>
  <c r="I18" i="2"/>
  <c r="D8" i="2"/>
  <c r="I8" i="2" s="1"/>
  <c r="D3" i="1"/>
  <c r="I3" i="1" s="1"/>
  <c r="I53" i="1"/>
  <c r="E10" i="23" l="1"/>
  <c r="D10" i="23" s="1"/>
  <c r="L10" i="23" s="1"/>
  <c r="D22" i="23"/>
  <c r="J3" i="23"/>
  <c r="D3" i="23" s="1"/>
  <c r="L4" i="23" s="1"/>
  <c r="L5" i="23" s="1"/>
  <c r="D15" i="23"/>
  <c r="J8" i="3"/>
  <c r="I13" i="2"/>
  <c r="D3" i="2"/>
  <c r="I3" i="2" s="1"/>
  <c r="D38" i="8"/>
  <c r="E18" i="8"/>
  <c r="D75" i="9"/>
  <c r="E64" i="9"/>
  <c r="D64" i="9" s="1"/>
  <c r="G120" i="12"/>
  <c r="D112" i="12"/>
  <c r="D106" i="14"/>
  <c r="E82" i="14"/>
  <c r="E22" i="14" s="1"/>
  <c r="F22" i="19"/>
  <c r="D34" i="19"/>
  <c r="K11" i="19"/>
  <c r="K15" i="19"/>
  <c r="K3" i="19" s="1"/>
  <c r="D28" i="20"/>
  <c r="E16" i="20"/>
  <c r="D16" i="20" s="1"/>
  <c r="D46" i="21"/>
  <c r="E22" i="21"/>
  <c r="J15" i="21"/>
  <c r="J3" i="21" s="1"/>
  <c r="J11" i="21"/>
  <c r="D1" i="14"/>
  <c r="D5" i="14"/>
  <c r="D9" i="14"/>
  <c r="I3" i="3"/>
  <c r="E3" i="7"/>
  <c r="E3" i="8"/>
  <c r="D108" i="8"/>
  <c r="E88" i="8"/>
  <c r="D88" i="8" s="1"/>
  <c r="E58" i="8"/>
  <c r="D58" i="8" s="1"/>
  <c r="D68" i="8"/>
  <c r="D15" i="12"/>
  <c r="D28" i="16"/>
  <c r="E16" i="16"/>
  <c r="D16" i="16" s="1"/>
  <c r="F4" i="19"/>
  <c r="D4" i="19" s="1"/>
  <c r="D16" i="19"/>
  <c r="D23" i="19"/>
  <c r="I34" i="21"/>
  <c r="D27" i="21"/>
  <c r="D27" i="18"/>
  <c r="L23" i="18"/>
  <c r="E82" i="20"/>
  <c r="D82" i="20" s="1"/>
  <c r="D94" i="20"/>
  <c r="D18" i="20"/>
  <c r="E5" i="20"/>
  <c r="E1" i="20"/>
  <c r="F14" i="9"/>
  <c r="D21" i="9"/>
  <c r="I38" i="1"/>
  <c r="D18" i="1"/>
  <c r="I9" i="2"/>
  <c r="J3" i="2" s="1"/>
  <c r="E18" i="6"/>
  <c r="D28" i="6"/>
  <c r="E58" i="6"/>
  <c r="D58" i="6" s="1"/>
  <c r="D68" i="6"/>
  <c r="D28" i="7"/>
  <c r="E18" i="7"/>
  <c r="D98" i="7"/>
  <c r="E88" i="7"/>
  <c r="D88" i="7" s="1"/>
  <c r="D68" i="7"/>
  <c r="E58" i="7"/>
  <c r="D58" i="7" s="1"/>
  <c r="E97" i="10"/>
  <c r="D108" i="10"/>
  <c r="D11" i="12"/>
  <c r="K3" i="12" s="1"/>
  <c r="D94" i="12"/>
  <c r="E70" i="12"/>
  <c r="D108" i="12"/>
  <c r="G99" i="12"/>
  <c r="G11" i="12"/>
  <c r="D9" i="17"/>
  <c r="D1" i="17"/>
  <c r="D23" i="17"/>
  <c r="L15" i="17" s="1"/>
  <c r="D75" i="17"/>
  <c r="E15" i="17"/>
  <c r="D15" i="17" s="1"/>
  <c r="D1" i="18"/>
  <c r="D3" i="20"/>
  <c r="D7" i="20"/>
  <c r="D23" i="20"/>
  <c r="L15" i="20" s="1"/>
  <c r="L16" i="20" s="1"/>
  <c r="L17" i="20" s="1"/>
  <c r="E15" i="20"/>
  <c r="D15" i="20" s="1"/>
  <c r="D27" i="20"/>
  <c r="I13" i="3"/>
  <c r="F13" i="7"/>
  <c r="F3" i="7" s="1"/>
  <c r="F9" i="7"/>
  <c r="D13" i="6"/>
  <c r="E3" i="6"/>
  <c r="D3" i="6" s="1"/>
  <c r="D9" i="7"/>
  <c r="K3" i="7" s="1"/>
  <c r="D14" i="8"/>
  <c r="E4" i="8"/>
  <c r="D4" i="8" s="1"/>
  <c r="D42" i="9"/>
  <c r="E20" i="9"/>
  <c r="E9" i="9" s="1"/>
  <c r="E3" i="10"/>
  <c r="E4" i="10"/>
  <c r="D4" i="10" s="1"/>
  <c r="D15" i="10"/>
  <c r="H119" i="17"/>
  <c r="D158" i="17"/>
  <c r="D11" i="19"/>
  <c r="L3" i="19" s="1"/>
  <c r="F3" i="19"/>
  <c r="D3" i="19" s="1"/>
  <c r="D15" i="19"/>
  <c r="I15" i="21"/>
  <c r="I11" i="21"/>
  <c r="D11" i="21" s="1"/>
  <c r="L3" i="21" s="1"/>
  <c r="D23" i="21"/>
  <c r="D106" i="17"/>
  <c r="E82" i="17"/>
  <c r="D15" i="18"/>
  <c r="M22" i="18" s="1"/>
  <c r="D6" i="20"/>
  <c r="D2" i="20"/>
  <c r="E34" i="20"/>
  <c r="D46" i="20"/>
  <c r="E22" i="15"/>
  <c r="D34" i="15"/>
  <c r="K132" i="14"/>
  <c r="K119" i="14" s="1"/>
  <c r="K22" i="14" s="1"/>
  <c r="D120" i="14"/>
  <c r="D124" i="14"/>
  <c r="J82" i="14"/>
  <c r="D82" i="14" s="1"/>
  <c r="D94" i="14"/>
  <c r="J34" i="14"/>
  <c r="D46" i="14"/>
  <c r="K111" i="14"/>
  <c r="K15" i="14" s="1"/>
  <c r="K23" i="14"/>
  <c r="J111" i="14"/>
  <c r="J23" i="14"/>
  <c r="D23" i="14" s="1"/>
  <c r="L15" i="14" s="1"/>
  <c r="F11" i="11"/>
  <c r="D23" i="11"/>
  <c r="D11" i="11"/>
  <c r="K3" i="11" s="1"/>
  <c r="D107" i="11"/>
  <c r="G3" i="11"/>
  <c r="D63" i="11"/>
  <c r="F15" i="11"/>
  <c r="D15" i="11" s="1"/>
  <c r="F34" i="11"/>
  <c r="D34" i="11" s="1"/>
  <c r="D21" i="10"/>
  <c r="F14" i="10"/>
  <c r="F10" i="10"/>
  <c r="D10" i="10" s="1"/>
  <c r="K3" i="10" s="1"/>
  <c r="F31" i="10"/>
  <c r="D25" i="10"/>
  <c r="D12" i="9"/>
  <c r="K10" i="9" s="1"/>
  <c r="F10" i="9"/>
  <c r="F31" i="9"/>
  <c r="D31" i="9" s="1"/>
  <c r="D19" i="8"/>
  <c r="F13" i="8"/>
  <c r="F9" i="8"/>
  <c r="D9" i="8" s="1"/>
  <c r="K3" i="8" s="1"/>
  <c r="F28" i="8"/>
  <c r="D23" i="8"/>
  <c r="M10" i="23" l="1"/>
  <c r="E22" i="20"/>
  <c r="D22" i="20" s="1"/>
  <c r="L22" i="20" s="1"/>
  <c r="M22" i="20" s="1"/>
  <c r="D34" i="20"/>
  <c r="D82" i="17"/>
  <c r="E22" i="17"/>
  <c r="I3" i="21"/>
  <c r="D3" i="21" s="1"/>
  <c r="D15" i="21"/>
  <c r="L16" i="17"/>
  <c r="L17" i="17" s="1"/>
  <c r="G3" i="12"/>
  <c r="D3" i="12" s="1"/>
  <c r="K4" i="12" s="1"/>
  <c r="K5" i="12" s="1"/>
  <c r="D99" i="12"/>
  <c r="D70" i="12"/>
  <c r="E10" i="12"/>
  <c r="D97" i="10"/>
  <c r="E9" i="10"/>
  <c r="D18" i="6"/>
  <c r="E8" i="6"/>
  <c r="D8" i="6" s="1"/>
  <c r="K8" i="6" s="1"/>
  <c r="D8" i="1"/>
  <c r="I8" i="1" s="1"/>
  <c r="J8" i="1" s="1"/>
  <c r="I18" i="1"/>
  <c r="J8" i="2"/>
  <c r="D1" i="20"/>
  <c r="D5" i="20"/>
  <c r="I22" i="21"/>
  <c r="I10" i="21" s="1"/>
  <c r="D34" i="21"/>
  <c r="L16" i="18"/>
  <c r="L17" i="18" s="1"/>
  <c r="D3" i="7"/>
  <c r="F10" i="19"/>
  <c r="D10" i="19" s="1"/>
  <c r="L10" i="19" s="1"/>
  <c r="M10" i="19" s="1"/>
  <c r="D22" i="19"/>
  <c r="G107" i="12"/>
  <c r="D120" i="12"/>
  <c r="L4" i="21"/>
  <c r="L5" i="21" s="1"/>
  <c r="L4" i="19"/>
  <c r="L5" i="19" s="1"/>
  <c r="H22" i="17"/>
  <c r="D119" i="17"/>
  <c r="D18" i="7"/>
  <c r="E8" i="7"/>
  <c r="D8" i="7" s="1"/>
  <c r="K8" i="7" s="1"/>
  <c r="F3" i="9"/>
  <c r="D14" i="9"/>
  <c r="D13" i="7"/>
  <c r="E10" i="21"/>
  <c r="D10" i="21" s="1"/>
  <c r="D22" i="21"/>
  <c r="E8" i="8"/>
  <c r="E10" i="15"/>
  <c r="D10" i="15" s="1"/>
  <c r="L10" i="15" s="1"/>
  <c r="M10" i="15" s="1"/>
  <c r="D22" i="15"/>
  <c r="J15" i="14"/>
  <c r="D15" i="14" s="1"/>
  <c r="D111" i="14"/>
  <c r="J119" i="14"/>
  <c r="D119" i="14" s="1"/>
  <c r="D132" i="14"/>
  <c r="L16" i="14"/>
  <c r="L17" i="14" s="1"/>
  <c r="D34" i="14"/>
  <c r="J22" i="14"/>
  <c r="D22" i="14" s="1"/>
  <c r="L22" i="14" s="1"/>
  <c r="M22" i="14" s="1"/>
  <c r="F22" i="11"/>
  <c r="F3" i="11"/>
  <c r="D3" i="11" s="1"/>
  <c r="F20" i="10"/>
  <c r="D31" i="10"/>
  <c r="D14" i="10"/>
  <c r="F3" i="10"/>
  <c r="D3" i="10" s="1"/>
  <c r="D10" i="9"/>
  <c r="K3" i="9" s="1"/>
  <c r="F20" i="9"/>
  <c r="D3" i="9"/>
  <c r="F18" i="8"/>
  <c r="D28" i="8"/>
  <c r="D13" i="8"/>
  <c r="F3" i="8"/>
  <c r="D3" i="8" s="1"/>
  <c r="L10" i="21" l="1"/>
  <c r="M10" i="21" s="1"/>
  <c r="D22" i="17"/>
  <c r="L22" i="17" s="1"/>
  <c r="M22" i="17" s="1"/>
  <c r="G10" i="12"/>
  <c r="D107" i="12"/>
  <c r="D10" i="12"/>
  <c r="K10" i="12" s="1"/>
  <c r="K4" i="11"/>
  <c r="K5" i="11" s="1"/>
  <c r="D22" i="11"/>
  <c r="F10" i="11"/>
  <c r="D10" i="11" s="1"/>
  <c r="K10" i="11" s="1"/>
  <c r="F9" i="10"/>
  <c r="D9" i="10" s="1"/>
  <c r="K9" i="10" s="1"/>
  <c r="D20" i="10"/>
  <c r="F9" i="9"/>
  <c r="D9" i="9" s="1"/>
  <c r="K9" i="9" s="1"/>
  <c r="D20" i="9"/>
  <c r="F8" i="8"/>
  <c r="D8" i="8" s="1"/>
  <c r="K8" i="8" s="1"/>
  <c r="D18" i="8"/>
</calcChain>
</file>

<file path=xl/sharedStrings.xml><?xml version="1.0" encoding="utf-8"?>
<sst xmlns="http://schemas.openxmlformats.org/spreadsheetml/2006/main" count="3482" uniqueCount="63">
  <si>
    <t>№</t>
  </si>
  <si>
    <t>Наименование</t>
  </si>
  <si>
    <t>Источники</t>
  </si>
  <si>
    <t>ИТОГО</t>
  </si>
  <si>
    <t>подпрограмма 1</t>
  </si>
  <si>
    <t>ФБ</t>
  </si>
  <si>
    <t>КБ</t>
  </si>
  <si>
    <t>МБ</t>
  </si>
  <si>
    <t>УГХА</t>
  </si>
  <si>
    <t>прогноз</t>
  </si>
  <si>
    <t>2.1.</t>
  </si>
  <si>
    <t>дворовые</t>
  </si>
  <si>
    <t>2.2.</t>
  </si>
  <si>
    <t>2.3.</t>
  </si>
  <si>
    <t>массовый отдых</t>
  </si>
  <si>
    <t>Подпрограмма 2</t>
  </si>
  <si>
    <t>3.1.</t>
  </si>
  <si>
    <t>курортная инфраструктура</t>
  </si>
  <si>
    <t>3.2.</t>
  </si>
  <si>
    <t>проектирование и строительство кур.инфр</t>
  </si>
  <si>
    <t>общ.терр Аллея - 2</t>
  </si>
  <si>
    <t>КБ (кур.сбор)</t>
  </si>
  <si>
    <t>город</t>
  </si>
  <si>
    <t>общ.терр Горпарк</t>
  </si>
  <si>
    <t>Всего:</t>
  </si>
  <si>
    <t>ФБ+КБ</t>
  </si>
  <si>
    <t>ИТОГО:</t>
  </si>
  <si>
    <t>парк</t>
  </si>
  <si>
    <t>дворы</t>
  </si>
  <si>
    <t>мб</t>
  </si>
  <si>
    <t>фб+кб</t>
  </si>
  <si>
    <t>Нижняя каскадка</t>
  </si>
  <si>
    <t>Подпрограмма 3</t>
  </si>
  <si>
    <t>4.1.</t>
  </si>
  <si>
    <t>4.2.</t>
  </si>
  <si>
    <t>подпрограмма 2</t>
  </si>
  <si>
    <t>субсидии</t>
  </si>
  <si>
    <t>дворовые 2019</t>
  </si>
  <si>
    <t>подпрограмма 1****</t>
  </si>
  <si>
    <t>подпрограмма 3</t>
  </si>
  <si>
    <t>общ.терр Горпарк/КП</t>
  </si>
  <si>
    <t>благоустройство</t>
  </si>
  <si>
    <t>реализация рег проекта</t>
  </si>
  <si>
    <t>ВБ</t>
  </si>
  <si>
    <t>в т.ч.</t>
  </si>
  <si>
    <t>дворовые 2019 благоустройство</t>
  </si>
  <si>
    <t>4.3.</t>
  </si>
  <si>
    <t>дворовые горсреда</t>
  </si>
  <si>
    <t>Управление финансами</t>
  </si>
  <si>
    <t>иные</t>
  </si>
  <si>
    <t>ЖКХ фонтан</t>
  </si>
  <si>
    <t>1 подпрограмма</t>
  </si>
  <si>
    <t>2 подпрограмма</t>
  </si>
  <si>
    <t>3 подпрограмма</t>
  </si>
  <si>
    <t>на 1 рубль</t>
  </si>
  <si>
    <t>всего</t>
  </si>
  <si>
    <t>озеленение НК</t>
  </si>
  <si>
    <t xml:space="preserve"> </t>
  </si>
  <si>
    <t>озеленение НК + кладб+озел</t>
  </si>
  <si>
    <t>общ.терр Горпарк/КП/озеро</t>
  </si>
  <si>
    <t xml:space="preserve">                                     </t>
  </si>
  <si>
    <t>культура и туризм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</si>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</sst>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 ;\-#,##0.00\ 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9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0" xfId="0" applyFill="1"/>
    <xf numFmtId="0" fontId="1" fillId="0" borderId="1" xfId="0" applyFont="1" applyBorder="1"/>
    <xf numFmtId="0" fontId="2" fillId="2" borderId="1" xfId="0" applyFont="1" applyFill="1" applyBorder="1"/>
    <xf numFmtId="0" fontId="3" fillId="0" borderId="1" xfId="0" applyFont="1" applyBorder="1"/>
    <xf numFmtId="0" fontId="0" fillId="3" borderId="1" xfId="0" applyFill="1" applyBorder="1"/>
    <xf numFmtId="0" fontId="2" fillId="3" borderId="1" xfId="0" applyFont="1" applyFill="1" applyBorder="1"/>
    <xf numFmtId="0" fontId="0" fillId="4" borderId="1" xfId="0" applyFill="1" applyBorder="1"/>
    <xf numFmtId="0" fontId="0" fillId="0" borderId="1" xfId="0" applyFill="1" applyBorder="1"/>
    <xf numFmtId="0" fontId="0" fillId="0" borderId="0" xfId="0" applyFill="1"/>
    <xf numFmtId="0" fontId="4" fillId="0" borderId="1" xfId="0" applyFont="1" applyFill="1" applyBorder="1"/>
    <xf numFmtId="0" fontId="0" fillId="3" borderId="0" xfId="0" applyFill="1"/>
    <xf numFmtId="0" fontId="2" fillId="3" borderId="2" xfId="0" applyFont="1" applyFill="1" applyBorder="1"/>
    <xf numFmtId="0" fontId="2" fillId="3" borderId="0" xfId="0" applyFont="1" applyFill="1" applyBorder="1"/>
    <xf numFmtId="0" fontId="0" fillId="5" borderId="1" xfId="0" applyFill="1" applyBorder="1"/>
    <xf numFmtId="0" fontId="5" fillId="0" borderId="1" xfId="0" applyFont="1" applyBorder="1"/>
    <xf numFmtId="0" fontId="0" fillId="6" borderId="1" xfId="0" applyFill="1" applyBorder="1"/>
    <xf numFmtId="0" fontId="2" fillId="0" borderId="1" xfId="0" applyFont="1" applyBorder="1"/>
    <xf numFmtId="0" fontId="3" fillId="2" borderId="1" xfId="0" applyFont="1" applyFill="1" applyBorder="1"/>
    <xf numFmtId="0" fontId="4" fillId="2" borderId="1" xfId="0" applyFont="1" applyFill="1" applyBorder="1"/>
    <xf numFmtId="0" fontId="4" fillId="6" borderId="1" xfId="0" applyFont="1" applyFill="1" applyBorder="1"/>
    <xf numFmtId="0" fontId="4" fillId="3" borderId="1" xfId="0" applyFont="1" applyFill="1" applyBorder="1"/>
    <xf numFmtId="0" fontId="3" fillId="7" borderId="1" xfId="0" applyFont="1" applyFill="1" applyBorder="1"/>
    <xf numFmtId="0" fontId="0" fillId="7" borderId="1" xfId="0" applyFill="1" applyBorder="1"/>
    <xf numFmtId="0" fontId="4" fillId="7" borderId="1" xfId="0" applyFont="1" applyFill="1" applyBorder="1"/>
    <xf numFmtId="0" fontId="5" fillId="7" borderId="1" xfId="0" applyFont="1" applyFill="1" applyBorder="1"/>
    <xf numFmtId="0" fontId="2" fillId="8" borderId="1" xfId="0" applyFont="1" applyFill="1" applyBorder="1"/>
    <xf numFmtId="43" fontId="0" fillId="0" borderId="1" xfId="1" applyFont="1" applyFill="1" applyBorder="1"/>
    <xf numFmtId="43" fontId="4" fillId="0" borderId="1" xfId="1" applyFont="1" applyFill="1" applyBorder="1"/>
    <xf numFmtId="43" fontId="2" fillId="0" borderId="1" xfId="1" applyFont="1" applyFill="1" applyBorder="1"/>
    <xf numFmtId="43" fontId="1" fillId="0" borderId="1" xfId="1" applyFont="1" applyFill="1" applyBorder="1"/>
    <xf numFmtId="43" fontId="3" fillId="0" borderId="1" xfId="1" applyFont="1" applyFill="1" applyBorder="1"/>
    <xf numFmtId="43" fontId="5" fillId="0" borderId="1" xfId="1" applyFont="1" applyFill="1" applyBorder="1"/>
    <xf numFmtId="0" fontId="0" fillId="9" borderId="1" xfId="0" applyFill="1" applyBorder="1"/>
    <xf numFmtId="43" fontId="2" fillId="9" borderId="1" xfId="1" applyFont="1" applyFill="1" applyBorder="1"/>
    <xf numFmtId="43" fontId="4" fillId="9" borderId="1" xfId="1" applyFont="1" applyFill="1" applyBorder="1"/>
    <xf numFmtId="0" fontId="0" fillId="9" borderId="0" xfId="0" applyFill="1"/>
    <xf numFmtId="43" fontId="2" fillId="4" borderId="1" xfId="1" applyFont="1" applyFill="1" applyBorder="1"/>
    <xf numFmtId="43" fontId="0" fillId="4" borderId="1" xfId="1" applyFont="1" applyFill="1" applyBorder="1"/>
    <xf numFmtId="43" fontId="4" fillId="4" borderId="1" xfId="1" applyFont="1" applyFill="1" applyBorder="1"/>
    <xf numFmtId="43" fontId="1" fillId="4" borderId="1" xfId="1" applyFont="1" applyFill="1" applyBorder="1"/>
    <xf numFmtId="43" fontId="3" fillId="4" borderId="1" xfId="1" applyFont="1" applyFill="1" applyBorder="1"/>
    <xf numFmtId="43" fontId="5" fillId="4" borderId="1" xfId="1" applyFont="1" applyFill="1" applyBorder="1"/>
    <xf numFmtId="43" fontId="0" fillId="0" borderId="0" xfId="1" applyFont="1" applyFill="1"/>
    <xf numFmtId="43" fontId="2" fillId="0" borderId="2" xfId="1" applyFont="1" applyFill="1" applyBorder="1"/>
    <xf numFmtId="43" fontId="2" fillId="0" borderId="0" xfId="1" applyFont="1" applyFill="1" applyBorder="1"/>
    <xf numFmtId="43" fontId="0" fillId="9" borderId="0" xfId="1" applyFont="1" applyFill="1"/>
    <xf numFmtId="43" fontId="2" fillId="6" borderId="1" xfId="1" applyFont="1" applyFill="1" applyBorder="1"/>
    <xf numFmtId="43" fontId="3" fillId="6" borderId="1" xfId="1" applyFont="1" applyFill="1" applyBorder="1"/>
    <xf numFmtId="43" fontId="1" fillId="6" borderId="1" xfId="1" applyFont="1" applyFill="1" applyBorder="1"/>
    <xf numFmtId="43" fontId="4" fillId="6" borderId="1" xfId="1" applyFont="1" applyFill="1" applyBorder="1"/>
    <xf numFmtId="43" fontId="0" fillId="6" borderId="1" xfId="1" applyFont="1" applyFill="1" applyBorder="1"/>
    <xf numFmtId="43" fontId="2" fillId="3" borderId="1" xfId="1" applyFont="1" applyFill="1" applyBorder="1"/>
    <xf numFmtId="43" fontId="0" fillId="0" borderId="0" xfId="0" applyNumberFormat="1" applyFill="1"/>
    <xf numFmtId="39" fontId="2" fillId="0" borderId="1" xfId="1" applyNumberFormat="1" applyFont="1" applyFill="1" applyBorder="1"/>
    <xf numFmtId="39" fontId="2" fillId="3" borderId="1" xfId="1" applyNumberFormat="1" applyFont="1" applyFill="1" applyBorder="1"/>
    <xf numFmtId="39" fontId="1" fillId="0" borderId="1" xfId="1" applyNumberFormat="1" applyFont="1" applyFill="1" applyBorder="1"/>
    <xf numFmtId="39" fontId="3" fillId="0" borderId="1" xfId="1" applyNumberFormat="1" applyFont="1" applyFill="1" applyBorder="1"/>
    <xf numFmtId="39" fontId="0" fillId="0" borderId="1" xfId="1" applyNumberFormat="1" applyFont="1" applyFill="1" applyBorder="1"/>
    <xf numFmtId="39" fontId="4" fillId="0" borderId="1" xfId="1" applyNumberFormat="1" applyFont="1" applyFill="1" applyBorder="1"/>
    <xf numFmtId="39" fontId="5" fillId="0" borderId="1" xfId="1" applyNumberFormat="1" applyFont="1" applyFill="1" applyBorder="1"/>
    <xf numFmtId="39" fontId="2" fillId="6" borderId="1" xfId="1" applyNumberFormat="1" applyFont="1" applyFill="1" applyBorder="1"/>
    <xf numFmtId="39" fontId="0" fillId="6" borderId="1" xfId="1" applyNumberFormat="1" applyFont="1" applyFill="1" applyBorder="1"/>
    <xf numFmtId="43" fontId="0" fillId="6" borderId="0" xfId="1" applyFont="1" applyFill="1"/>
    <xf numFmtId="0" fontId="0" fillId="6" borderId="0" xfId="0" applyFill="1"/>
    <xf numFmtId="39" fontId="1" fillId="6" borderId="1" xfId="1" applyNumberFormat="1" applyFont="1" applyFill="1" applyBorder="1"/>
    <xf numFmtId="43" fontId="0" fillId="3" borderId="1" xfId="1" applyFont="1" applyFill="1" applyBorder="1"/>
    <xf numFmtId="43" fontId="4" fillId="3" borderId="1" xfId="1" applyFont="1" applyFill="1" applyBorder="1"/>
    <xf numFmtId="43" fontId="1" fillId="3" borderId="1" xfId="1" applyFont="1" applyFill="1" applyBorder="1"/>
    <xf numFmtId="43" fontId="4" fillId="10" borderId="1" xfId="1" applyFont="1" applyFill="1" applyBorder="1"/>
    <xf numFmtId="43" fontId="3" fillId="3" borderId="1" xfId="1" applyFont="1" applyFill="1" applyBorder="1"/>
    <xf numFmtId="39" fontId="0" fillId="3" borderId="1" xfId="1" applyNumberFormat="1" applyFont="1" applyFill="1" applyBorder="1"/>
    <xf numFmtId="39" fontId="4" fillId="3" borderId="1" xfId="1" applyNumberFormat="1" applyFont="1" applyFill="1" applyBorder="1"/>
    <xf numFmtId="43" fontId="4" fillId="11" borderId="1" xfId="1" applyFont="1" applyFill="1" applyBorder="1"/>
    <xf numFmtId="43" fontId="0" fillId="11" borderId="1" xfId="1" applyFont="1" applyFill="1" applyBorder="1"/>
    <xf numFmtId="43" fontId="1" fillId="11" borderId="1" xfId="1" applyFont="1" applyFill="1" applyBorder="1"/>
    <xf numFmtId="43" fontId="0" fillId="6" borderId="0" xfId="0" applyNumberFormat="1" applyFill="1"/>
    <xf numFmtId="39" fontId="4" fillId="12" borderId="1" xfId="1" applyNumberFormat="1" applyFont="1" applyFill="1" applyBorder="1"/>
    <xf numFmtId="39" fontId="3" fillId="6" borderId="1" xfId="1" applyNumberFormat="1" applyFont="1" applyFill="1" applyBorder="1"/>
    <xf numFmtId="39" fontId="4" fillId="6" borderId="1" xfId="1" applyNumberFormat="1" applyFont="1" applyFill="1" applyBorder="1"/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39" fontId="0" fillId="9" borderId="1" xfId="1" applyNumberFormat="1" applyFont="1" applyFill="1" applyBorder="1"/>
    <xf numFmtId="39" fontId="4" fillId="9" borderId="1" xfId="1" applyNumberFormat="1" applyFont="1" applyFill="1" applyBorder="1"/>
    <xf numFmtId="2" fontId="4" fillId="0" borderId="1" xfId="1" applyNumberFormat="1" applyFont="1" applyFill="1" applyBorder="1"/>
    <xf numFmtId="164" fontId="4" fillId="0" borderId="1" xfId="1" applyNumberFormat="1" applyFont="1" applyFill="1" applyBorder="1"/>
    <xf numFmtId="164" fontId="4" fillId="9" borderId="1" xfId="1" applyNumberFormat="1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2"/>
  <sheetViews>
    <sheetView workbookViewId="0">
      <pane xSplit="3" ySplit="2" topLeftCell="D21" activePane="bottomRight" state="frozen"/>
      <selection pane="topRight" activeCell="D1" sqref="D1"/>
      <selection pane="bottomLeft" activeCell="A3" sqref="A3"/>
      <selection pane="bottomRight" sqref="A1:XFD1048576"/>
    </sheetView>
  </sheetViews>
  <sheetFormatPr defaultRowHeight="15" x14ac:dyDescent="0.25"/>
  <cols>
    <col min="2" max="2" width="25.7109375" customWidth="1"/>
    <col min="3" max="3" width="14.140625" customWidth="1"/>
    <col min="4" max="4" width="11.5703125" customWidth="1"/>
    <col min="5" max="5" width="11.28515625" customWidth="1"/>
    <col min="6" max="6" width="11.7109375" customWidth="1"/>
    <col min="7" max="7" width="10.7109375" customWidth="1"/>
    <col min="9" max="9" width="16" customWidth="1"/>
    <col min="10" max="10" width="11.5703125" customWidth="1"/>
  </cols>
  <sheetData>
    <row r="2" spans="1:10" x14ac:dyDescent="0.25">
      <c r="A2" s="1" t="s">
        <v>0</v>
      </c>
      <c r="B2" s="1" t="s">
        <v>1</v>
      </c>
      <c r="C2" s="1" t="s">
        <v>2</v>
      </c>
      <c r="D2" s="1">
        <v>2018</v>
      </c>
      <c r="E2" s="1">
        <v>2019</v>
      </c>
      <c r="F2" s="1">
        <v>2020</v>
      </c>
      <c r="G2" s="1">
        <v>2021</v>
      </c>
      <c r="H2" s="1">
        <v>2022</v>
      </c>
      <c r="I2" s="1" t="s">
        <v>3</v>
      </c>
    </row>
    <row r="3" spans="1:10" x14ac:dyDescent="0.25">
      <c r="A3" s="7">
        <v>1</v>
      </c>
      <c r="B3" s="7"/>
      <c r="C3" s="7"/>
      <c r="D3" s="8">
        <f>D13+D53</f>
        <v>126072.52</v>
      </c>
      <c r="E3" s="8">
        <f t="shared" ref="E3:H3" si="0">E13+E53</f>
        <v>107220.84999999999</v>
      </c>
      <c r="F3" s="8">
        <f t="shared" si="0"/>
        <v>125575.42</v>
      </c>
      <c r="G3" s="8">
        <f t="shared" si="0"/>
        <v>188621.4</v>
      </c>
      <c r="H3" s="8">
        <f t="shared" si="0"/>
        <v>197121.4</v>
      </c>
      <c r="I3" s="8">
        <f>SUM(D3:H3)</f>
        <v>744611.59</v>
      </c>
      <c r="J3" s="14">
        <f>SUM(I5:I7)+I9</f>
        <v>744611.59</v>
      </c>
    </row>
    <row r="4" spans="1:10" x14ac:dyDescent="0.25">
      <c r="A4" s="7"/>
      <c r="B4" s="7"/>
      <c r="C4" s="7" t="s">
        <v>22</v>
      </c>
      <c r="D4" s="8">
        <f t="shared" ref="D4:H4" si="1">D14+D54</f>
        <v>70739.19</v>
      </c>
      <c r="E4" s="8">
        <f t="shared" si="1"/>
        <v>41220.85</v>
      </c>
      <c r="F4" s="8">
        <f t="shared" si="1"/>
        <v>43575.420000000006</v>
      </c>
      <c r="G4" s="8">
        <f t="shared" si="1"/>
        <v>0</v>
      </c>
      <c r="H4" s="8">
        <f t="shared" si="1"/>
        <v>0</v>
      </c>
      <c r="I4" s="8">
        <f t="shared" ref="I4:I78" si="2">SUM(D4:H4)</f>
        <v>155535.46000000002</v>
      </c>
      <c r="J4" s="15"/>
    </row>
    <row r="5" spans="1:10" x14ac:dyDescent="0.25">
      <c r="A5" s="7"/>
      <c r="B5" s="7"/>
      <c r="C5" s="7" t="s">
        <v>5</v>
      </c>
      <c r="D5" s="8">
        <f t="shared" ref="D5:H5" si="3">D15+D55</f>
        <v>0</v>
      </c>
      <c r="E5" s="8">
        <f t="shared" si="3"/>
        <v>0</v>
      </c>
      <c r="F5" s="8">
        <f t="shared" si="3"/>
        <v>0</v>
      </c>
      <c r="G5" s="8">
        <f t="shared" si="3"/>
        <v>0</v>
      </c>
      <c r="H5" s="8">
        <f t="shared" si="3"/>
        <v>0</v>
      </c>
      <c r="I5" s="8">
        <f t="shared" si="2"/>
        <v>0</v>
      </c>
    </row>
    <row r="6" spans="1:10" x14ac:dyDescent="0.25">
      <c r="A6" s="7"/>
      <c r="B6" s="7"/>
      <c r="C6" s="7" t="s">
        <v>6</v>
      </c>
      <c r="D6" s="8">
        <f t="shared" ref="D6:H6" si="4">D16+D56</f>
        <v>68519.19</v>
      </c>
      <c r="E6" s="8">
        <f t="shared" si="4"/>
        <v>40099.449999999997</v>
      </c>
      <c r="F6" s="8">
        <f t="shared" si="4"/>
        <v>42454.020000000004</v>
      </c>
      <c r="G6" s="8">
        <f t="shared" si="4"/>
        <v>0</v>
      </c>
      <c r="H6" s="8">
        <f t="shared" si="4"/>
        <v>0</v>
      </c>
      <c r="I6" s="8">
        <f t="shared" si="2"/>
        <v>151072.66</v>
      </c>
    </row>
    <row r="7" spans="1:10" x14ac:dyDescent="0.25">
      <c r="A7" s="7"/>
      <c r="B7" s="7"/>
      <c r="C7" s="7" t="s">
        <v>7</v>
      </c>
      <c r="D7" s="8">
        <f t="shared" ref="D7:H7" si="5">D17+D57</f>
        <v>2220</v>
      </c>
      <c r="E7" s="8">
        <f t="shared" si="5"/>
        <v>1121.4000000000001</v>
      </c>
      <c r="F7" s="8">
        <f t="shared" si="5"/>
        <v>1121.4000000000001</v>
      </c>
      <c r="G7" s="8">
        <f t="shared" si="5"/>
        <v>0</v>
      </c>
      <c r="H7" s="8">
        <f t="shared" si="5"/>
        <v>0</v>
      </c>
      <c r="I7" s="8">
        <f t="shared" si="2"/>
        <v>4462.8</v>
      </c>
    </row>
    <row r="8" spans="1:10" x14ac:dyDescent="0.25">
      <c r="A8" s="7"/>
      <c r="B8" s="7"/>
      <c r="C8" s="7" t="s">
        <v>8</v>
      </c>
      <c r="D8" s="8">
        <f t="shared" ref="D8:H8" si="6">D18+D58</f>
        <v>70739.19</v>
      </c>
      <c r="E8" s="8">
        <f t="shared" si="6"/>
        <v>41220.849999999991</v>
      </c>
      <c r="F8" s="8">
        <f t="shared" si="6"/>
        <v>43575.42</v>
      </c>
      <c r="G8" s="8">
        <f t="shared" si="6"/>
        <v>0</v>
      </c>
      <c r="H8" s="8">
        <f t="shared" si="6"/>
        <v>0</v>
      </c>
      <c r="I8" s="8">
        <f t="shared" si="2"/>
        <v>155535.46</v>
      </c>
      <c r="J8" s="14">
        <f>SUM(I8:I9)</f>
        <v>744611.59</v>
      </c>
    </row>
    <row r="9" spans="1:10" x14ac:dyDescent="0.25">
      <c r="A9" s="7"/>
      <c r="B9" s="7"/>
      <c r="C9" s="7" t="s">
        <v>9</v>
      </c>
      <c r="D9" s="8">
        <f t="shared" ref="D9:H9" si="7">D19+D59</f>
        <v>55333.33</v>
      </c>
      <c r="E9" s="8">
        <f t="shared" si="7"/>
        <v>66000</v>
      </c>
      <c r="F9" s="8">
        <f t="shared" si="7"/>
        <v>82000</v>
      </c>
      <c r="G9" s="8">
        <f t="shared" si="7"/>
        <v>188621.4</v>
      </c>
      <c r="H9" s="8">
        <f t="shared" si="7"/>
        <v>197121.4</v>
      </c>
      <c r="I9" s="8">
        <f t="shared" si="2"/>
        <v>589076.13</v>
      </c>
      <c r="J9" s="14">
        <f>SUM(I10:I12)</f>
        <v>589076.13000000012</v>
      </c>
    </row>
    <row r="10" spans="1:10" x14ac:dyDescent="0.25">
      <c r="A10" s="7"/>
      <c r="B10" s="7"/>
      <c r="C10" s="1" t="s">
        <v>5</v>
      </c>
      <c r="D10" s="8">
        <f t="shared" ref="D10:H10" si="8">D20+D60</f>
        <v>0</v>
      </c>
      <c r="E10" s="8">
        <f t="shared" si="8"/>
        <v>0</v>
      </c>
      <c r="F10" s="8">
        <f t="shared" si="8"/>
        <v>0</v>
      </c>
      <c r="G10" s="8">
        <f t="shared" si="8"/>
        <v>0</v>
      </c>
      <c r="H10" s="8">
        <f t="shared" si="8"/>
        <v>0</v>
      </c>
      <c r="I10" s="8">
        <f t="shared" si="2"/>
        <v>0</v>
      </c>
    </row>
    <row r="11" spans="1:10" x14ac:dyDescent="0.25">
      <c r="A11" s="7"/>
      <c r="B11" s="7"/>
      <c r="C11" s="1" t="s">
        <v>6</v>
      </c>
      <c r="D11" s="8">
        <f t="shared" ref="D11:H11" si="9">D21+D61</f>
        <v>55333.33</v>
      </c>
      <c r="E11" s="8">
        <f t="shared" si="9"/>
        <v>66000</v>
      </c>
      <c r="F11" s="8">
        <f t="shared" si="9"/>
        <v>82000</v>
      </c>
      <c r="G11" s="8">
        <f t="shared" si="9"/>
        <v>187500</v>
      </c>
      <c r="H11" s="8">
        <f t="shared" si="9"/>
        <v>196000</v>
      </c>
      <c r="I11" s="8">
        <f t="shared" si="2"/>
        <v>586833.33000000007</v>
      </c>
    </row>
    <row r="12" spans="1:10" x14ac:dyDescent="0.25">
      <c r="A12" s="7"/>
      <c r="B12" s="7"/>
      <c r="C12" s="10" t="s">
        <v>7</v>
      </c>
      <c r="D12" s="8">
        <f t="shared" ref="D12:H12" si="10">D22+D62</f>
        <v>0</v>
      </c>
      <c r="E12" s="8">
        <f t="shared" si="10"/>
        <v>0</v>
      </c>
      <c r="F12" s="8">
        <f t="shared" si="10"/>
        <v>0</v>
      </c>
      <c r="G12" s="8">
        <f t="shared" si="10"/>
        <v>1121.4000000000001</v>
      </c>
      <c r="H12" s="8">
        <f t="shared" si="10"/>
        <v>1121.4000000000001</v>
      </c>
      <c r="I12" s="8">
        <f t="shared" si="2"/>
        <v>2242.8000000000002</v>
      </c>
    </row>
    <row r="13" spans="1:10" s="3" customFormat="1" x14ac:dyDescent="0.25">
      <c r="A13" s="2">
        <v>2</v>
      </c>
      <c r="B13" s="2" t="s">
        <v>4</v>
      </c>
      <c r="C13" s="2"/>
      <c r="D13" s="5">
        <f>SUM(D15:D17)+D19</f>
        <v>97553.33</v>
      </c>
      <c r="E13" s="5">
        <f t="shared" ref="E13:H13" si="11">SUM(E15:E17)+E19</f>
        <v>67121.399999999994</v>
      </c>
      <c r="F13" s="5">
        <f t="shared" si="11"/>
        <v>83121.399999999994</v>
      </c>
      <c r="G13" s="5">
        <f t="shared" si="11"/>
        <v>81121.399999999994</v>
      </c>
      <c r="H13" s="5">
        <f t="shared" si="11"/>
        <v>87121.4</v>
      </c>
      <c r="I13" s="8">
        <f t="shared" si="2"/>
        <v>416038.92999999993</v>
      </c>
      <c r="J13" s="13"/>
    </row>
    <row r="14" spans="1:10" s="3" customFormat="1" x14ac:dyDescent="0.25">
      <c r="A14" s="2"/>
      <c r="B14" s="2"/>
      <c r="C14" s="2" t="s">
        <v>22</v>
      </c>
      <c r="D14" s="4">
        <f t="shared" ref="D14:H15" si="12">D24+D34+D44</f>
        <v>42220</v>
      </c>
      <c r="E14" s="4">
        <f t="shared" si="12"/>
        <v>1121.4000000000001</v>
      </c>
      <c r="F14" s="4">
        <f t="shared" si="12"/>
        <v>1121.4000000000001</v>
      </c>
      <c r="G14" s="4">
        <f t="shared" si="12"/>
        <v>0</v>
      </c>
      <c r="H14" s="4">
        <f t="shared" si="12"/>
        <v>0</v>
      </c>
      <c r="I14" s="8">
        <f t="shared" si="2"/>
        <v>44462.8</v>
      </c>
      <c r="J14" s="13"/>
    </row>
    <row r="15" spans="1:10" x14ac:dyDescent="0.25">
      <c r="A15" s="1"/>
      <c r="B15" s="1"/>
      <c r="C15" s="1" t="s">
        <v>5</v>
      </c>
      <c r="D15" s="4">
        <f t="shared" si="12"/>
        <v>0</v>
      </c>
      <c r="E15" s="4">
        <f t="shared" si="12"/>
        <v>0</v>
      </c>
      <c r="F15" s="4">
        <f t="shared" si="12"/>
        <v>0</v>
      </c>
      <c r="G15" s="4">
        <f t="shared" si="12"/>
        <v>0</v>
      </c>
      <c r="H15" s="4">
        <f t="shared" si="12"/>
        <v>0</v>
      </c>
      <c r="I15" s="8">
        <f t="shared" si="2"/>
        <v>0</v>
      </c>
    </row>
    <row r="16" spans="1:10" x14ac:dyDescent="0.25">
      <c r="A16" s="1"/>
      <c r="B16" s="1"/>
      <c r="C16" s="1" t="s">
        <v>6</v>
      </c>
      <c r="D16" s="4">
        <f t="shared" ref="D16:H16" si="13">D26+D36+D46</f>
        <v>40000</v>
      </c>
      <c r="E16" s="4">
        <f t="shared" si="13"/>
        <v>0</v>
      </c>
      <c r="F16" s="4">
        <f t="shared" si="13"/>
        <v>0</v>
      </c>
      <c r="G16" s="4">
        <f t="shared" si="13"/>
        <v>0</v>
      </c>
      <c r="H16" s="4">
        <f t="shared" si="13"/>
        <v>0</v>
      </c>
      <c r="I16" s="8">
        <f t="shared" si="2"/>
        <v>40000</v>
      </c>
    </row>
    <row r="17" spans="1:9" x14ac:dyDescent="0.25">
      <c r="A17" s="1"/>
      <c r="B17" s="1"/>
      <c r="C17" s="1" t="s">
        <v>7</v>
      </c>
      <c r="D17" s="4">
        <f t="shared" ref="D17:H17" si="14">D27+D37+D47</f>
        <v>2220</v>
      </c>
      <c r="E17" s="4">
        <f t="shared" si="14"/>
        <v>1121.4000000000001</v>
      </c>
      <c r="F17" s="4">
        <f t="shared" si="14"/>
        <v>1121.4000000000001</v>
      </c>
      <c r="G17" s="4">
        <f t="shared" si="14"/>
        <v>0</v>
      </c>
      <c r="H17" s="4">
        <f t="shared" si="14"/>
        <v>0</v>
      </c>
      <c r="I17" s="8">
        <f t="shared" si="2"/>
        <v>4462.8</v>
      </c>
    </row>
    <row r="18" spans="1:9" x14ac:dyDescent="0.25">
      <c r="A18" s="1"/>
      <c r="B18" s="1"/>
      <c r="C18" s="1" t="s">
        <v>8</v>
      </c>
      <c r="D18" s="4">
        <f t="shared" ref="D18:H18" si="15">D28+D38+D48</f>
        <v>42220</v>
      </c>
      <c r="E18" s="4">
        <f t="shared" si="15"/>
        <v>1121.3999999999978</v>
      </c>
      <c r="F18" s="4">
        <f t="shared" si="15"/>
        <v>1121.3999999999942</v>
      </c>
      <c r="G18" s="4">
        <f t="shared" si="15"/>
        <v>0</v>
      </c>
      <c r="H18" s="4">
        <f t="shared" si="15"/>
        <v>0</v>
      </c>
      <c r="I18" s="8">
        <f t="shared" si="2"/>
        <v>44462.799999999988</v>
      </c>
    </row>
    <row r="19" spans="1:9" x14ac:dyDescent="0.25">
      <c r="A19" s="1"/>
      <c r="B19" s="1"/>
      <c r="C19" s="1" t="s">
        <v>9</v>
      </c>
      <c r="D19" s="4">
        <f t="shared" ref="D19:H19" si="16">D29+D39+D49</f>
        <v>55333.33</v>
      </c>
      <c r="E19" s="4">
        <f t="shared" si="16"/>
        <v>66000</v>
      </c>
      <c r="F19" s="4">
        <f t="shared" si="16"/>
        <v>82000</v>
      </c>
      <c r="G19" s="4">
        <f t="shared" si="16"/>
        <v>81121.399999999994</v>
      </c>
      <c r="H19" s="4">
        <f t="shared" si="16"/>
        <v>87121.4</v>
      </c>
      <c r="I19" s="8">
        <f t="shared" si="2"/>
        <v>371576.13</v>
      </c>
    </row>
    <row r="20" spans="1:9" x14ac:dyDescent="0.25">
      <c r="A20" s="1"/>
      <c r="B20" s="1"/>
      <c r="C20" s="1" t="s">
        <v>5</v>
      </c>
      <c r="D20" s="4">
        <f t="shared" ref="D20:H20" si="17">D30+D40+D50</f>
        <v>0</v>
      </c>
      <c r="E20" s="4">
        <f t="shared" si="17"/>
        <v>0</v>
      </c>
      <c r="F20" s="4">
        <f t="shared" si="17"/>
        <v>0</v>
      </c>
      <c r="G20" s="4">
        <f t="shared" si="17"/>
        <v>0</v>
      </c>
      <c r="H20" s="4">
        <f t="shared" si="17"/>
        <v>0</v>
      </c>
      <c r="I20" s="8">
        <f t="shared" si="2"/>
        <v>0</v>
      </c>
    </row>
    <row r="21" spans="1:9" x14ac:dyDescent="0.25">
      <c r="A21" s="1"/>
      <c r="B21" s="1"/>
      <c r="C21" s="1" t="s">
        <v>6</v>
      </c>
      <c r="D21" s="4">
        <f t="shared" ref="D21:H21" si="18">D31+D41+D51</f>
        <v>55333.33</v>
      </c>
      <c r="E21" s="4">
        <f t="shared" si="18"/>
        <v>66000</v>
      </c>
      <c r="F21" s="4">
        <f t="shared" si="18"/>
        <v>82000</v>
      </c>
      <c r="G21" s="4">
        <f t="shared" si="18"/>
        <v>80000</v>
      </c>
      <c r="H21" s="4">
        <f t="shared" si="18"/>
        <v>86000</v>
      </c>
      <c r="I21" s="8">
        <f t="shared" si="2"/>
        <v>369333.33</v>
      </c>
    </row>
    <row r="22" spans="1:9" x14ac:dyDescent="0.25">
      <c r="A22" s="1"/>
      <c r="B22" s="1"/>
      <c r="C22" s="10" t="s">
        <v>7</v>
      </c>
      <c r="D22" s="4">
        <f t="shared" ref="D22:H22" si="19">D32+D42+D52</f>
        <v>0</v>
      </c>
      <c r="E22" s="4">
        <f t="shared" si="19"/>
        <v>0</v>
      </c>
      <c r="F22" s="4">
        <f t="shared" si="19"/>
        <v>0</v>
      </c>
      <c r="G22" s="4">
        <f t="shared" si="19"/>
        <v>1121.4000000000001</v>
      </c>
      <c r="H22" s="4">
        <f t="shared" si="19"/>
        <v>1121.4000000000001</v>
      </c>
      <c r="I22" s="8">
        <f t="shared" si="2"/>
        <v>2242.8000000000002</v>
      </c>
    </row>
    <row r="23" spans="1:9" x14ac:dyDescent="0.25">
      <c r="A23" s="1" t="s">
        <v>10</v>
      </c>
      <c r="B23" s="1" t="s">
        <v>20</v>
      </c>
      <c r="C23" s="1"/>
      <c r="D23" s="6">
        <f>SUM(D25:D27)+D29</f>
        <v>44043.33</v>
      </c>
      <c r="E23" s="6">
        <f t="shared" ref="E23:H23" si="20">SUM(E25:E27)+E29</f>
        <v>24340.7</v>
      </c>
      <c r="F23" s="6">
        <f t="shared" si="20"/>
        <v>35340.699999999997</v>
      </c>
      <c r="G23" s="6">
        <f t="shared" si="20"/>
        <v>28340.7</v>
      </c>
      <c r="H23" s="6">
        <f t="shared" si="20"/>
        <v>31340.7</v>
      </c>
      <c r="I23" s="8">
        <f t="shared" si="2"/>
        <v>163406.13</v>
      </c>
    </row>
    <row r="24" spans="1:9" x14ac:dyDescent="0.25">
      <c r="A24" s="1"/>
      <c r="B24" s="1"/>
      <c r="C24" s="2" t="s">
        <v>22</v>
      </c>
      <c r="D24" s="6">
        <f>D25+D26+D27</f>
        <v>14043.33</v>
      </c>
      <c r="E24" s="6">
        <f t="shared" ref="E24:H24" si="21">E25+E26+E27</f>
        <v>340.7</v>
      </c>
      <c r="F24" s="6">
        <f t="shared" si="21"/>
        <v>340.7</v>
      </c>
      <c r="G24" s="6">
        <f t="shared" si="21"/>
        <v>0</v>
      </c>
      <c r="H24" s="6">
        <f t="shared" si="21"/>
        <v>0</v>
      </c>
      <c r="I24" s="8">
        <f t="shared" si="2"/>
        <v>14724.730000000001</v>
      </c>
    </row>
    <row r="25" spans="1:9" x14ac:dyDescent="0.25">
      <c r="A25" s="1"/>
      <c r="B25" s="1"/>
      <c r="C25" s="1" t="s">
        <v>5</v>
      </c>
      <c r="D25" s="1"/>
      <c r="E25" s="1"/>
      <c r="F25" s="1"/>
      <c r="G25" s="1"/>
      <c r="H25" s="1"/>
      <c r="I25" s="8">
        <f t="shared" si="2"/>
        <v>0</v>
      </c>
    </row>
    <row r="26" spans="1:9" x14ac:dyDescent="0.25">
      <c r="A26" s="1"/>
      <c r="B26" s="1"/>
      <c r="C26" s="1" t="s">
        <v>6</v>
      </c>
      <c r="D26" s="1">
        <v>13333.33</v>
      </c>
      <c r="E26" s="1"/>
      <c r="F26" s="1"/>
      <c r="G26" s="1"/>
      <c r="H26" s="1"/>
      <c r="I26" s="8">
        <f t="shared" si="2"/>
        <v>13333.33</v>
      </c>
    </row>
    <row r="27" spans="1:9" s="11" customFormat="1" x14ac:dyDescent="0.25">
      <c r="A27" s="10"/>
      <c r="B27" s="10"/>
      <c r="C27" s="10" t="s">
        <v>7</v>
      </c>
      <c r="D27" s="12">
        <v>710</v>
      </c>
      <c r="E27" s="12">
        <v>340.7</v>
      </c>
      <c r="F27" s="12">
        <v>340.7</v>
      </c>
      <c r="G27" s="12"/>
      <c r="H27" s="12"/>
      <c r="I27" s="8">
        <f t="shared" si="2"/>
        <v>1391.4</v>
      </c>
    </row>
    <row r="28" spans="1:9" x14ac:dyDescent="0.25">
      <c r="A28" s="1"/>
      <c r="B28" s="1"/>
      <c r="C28" s="1" t="s">
        <v>8</v>
      </c>
      <c r="D28" s="9">
        <f>D23-D29</f>
        <v>14043.330000000002</v>
      </c>
      <c r="E28" s="9">
        <f t="shared" ref="E28:H28" si="22">E23-E29</f>
        <v>340.70000000000073</v>
      </c>
      <c r="F28" s="9">
        <f t="shared" si="22"/>
        <v>340.69999999999709</v>
      </c>
      <c r="G28" s="9">
        <f t="shared" si="22"/>
        <v>0</v>
      </c>
      <c r="H28" s="9">
        <f t="shared" si="22"/>
        <v>0</v>
      </c>
      <c r="I28" s="8">
        <f t="shared" si="2"/>
        <v>14724.73</v>
      </c>
    </row>
    <row r="29" spans="1:9" x14ac:dyDescent="0.25">
      <c r="A29" s="1"/>
      <c r="B29" s="1"/>
      <c r="C29" s="1" t="s">
        <v>9</v>
      </c>
      <c r="D29" s="17">
        <f>SUM(D30:D32)</f>
        <v>30000</v>
      </c>
      <c r="E29" s="17">
        <f t="shared" ref="E29:H29" si="23">SUM(E30:E32)</f>
        <v>24000</v>
      </c>
      <c r="F29" s="17">
        <f t="shared" si="23"/>
        <v>35000</v>
      </c>
      <c r="G29" s="17">
        <f t="shared" si="23"/>
        <v>28340.7</v>
      </c>
      <c r="H29" s="17">
        <f t="shared" si="23"/>
        <v>31340.7</v>
      </c>
      <c r="I29" s="8">
        <f t="shared" si="2"/>
        <v>148681.4</v>
      </c>
    </row>
    <row r="30" spans="1:9" x14ac:dyDescent="0.25">
      <c r="A30" s="1"/>
      <c r="B30" s="1"/>
      <c r="C30" s="1" t="s">
        <v>5</v>
      </c>
      <c r="D30" s="1"/>
      <c r="E30" s="1"/>
      <c r="F30" s="1"/>
      <c r="G30" s="1"/>
      <c r="H30" s="1"/>
      <c r="I30" s="8">
        <f t="shared" si="2"/>
        <v>0</v>
      </c>
    </row>
    <row r="31" spans="1:9" x14ac:dyDescent="0.25">
      <c r="A31" s="1"/>
      <c r="B31" s="1"/>
      <c r="C31" s="1" t="s">
        <v>6</v>
      </c>
      <c r="D31" s="1">
        <v>30000</v>
      </c>
      <c r="E31" s="1">
        <v>24000</v>
      </c>
      <c r="F31" s="1">
        <v>35000</v>
      </c>
      <c r="G31" s="1">
        <v>28000</v>
      </c>
      <c r="H31" s="1">
        <v>31000</v>
      </c>
      <c r="I31" s="8">
        <f t="shared" si="2"/>
        <v>148000</v>
      </c>
    </row>
    <row r="32" spans="1:9" x14ac:dyDescent="0.25">
      <c r="A32" s="1"/>
      <c r="B32" s="1"/>
      <c r="C32" s="10" t="s">
        <v>7</v>
      </c>
      <c r="D32" s="1"/>
      <c r="E32" s="1"/>
      <c r="F32" s="1"/>
      <c r="G32" s="1">
        <v>340.7</v>
      </c>
      <c r="H32" s="1">
        <v>340.7</v>
      </c>
      <c r="I32" s="8">
        <f t="shared" si="2"/>
        <v>681.4</v>
      </c>
    </row>
    <row r="33" spans="1:9" x14ac:dyDescent="0.25">
      <c r="A33" s="1" t="s">
        <v>12</v>
      </c>
      <c r="B33" s="1" t="s">
        <v>11</v>
      </c>
      <c r="C33" s="1"/>
      <c r="D33" s="6">
        <f>SUM(D35:D37)+D39</f>
        <v>53410</v>
      </c>
      <c r="E33" s="6">
        <f t="shared" ref="E33" si="24">SUM(E35:E37)+E39</f>
        <v>42680.7</v>
      </c>
      <c r="F33" s="6">
        <f t="shared" ref="F33" si="25">SUM(F35:F37)+F39</f>
        <v>47680.7</v>
      </c>
      <c r="G33" s="6">
        <f t="shared" ref="G33" si="26">SUM(G35:G37)+G39</f>
        <v>52680.7</v>
      </c>
      <c r="H33" s="6">
        <f t="shared" ref="H33" si="27">SUM(H35:H37)+H39</f>
        <v>55680.7</v>
      </c>
      <c r="I33" s="8">
        <f t="shared" si="2"/>
        <v>252132.8</v>
      </c>
    </row>
    <row r="34" spans="1:9" x14ac:dyDescent="0.25">
      <c r="A34" s="1"/>
      <c r="B34" s="1"/>
      <c r="C34" s="2" t="s">
        <v>22</v>
      </c>
      <c r="D34" s="6">
        <f>D35+D36+D37</f>
        <v>28076.67</v>
      </c>
      <c r="E34" s="6">
        <f t="shared" ref="E34" si="28">E35+E36+E37</f>
        <v>680.7</v>
      </c>
      <c r="F34" s="6">
        <f t="shared" ref="F34" si="29">F35+F36+F37</f>
        <v>680.7</v>
      </c>
      <c r="G34" s="6">
        <f t="shared" ref="G34" si="30">G35+G36+G37</f>
        <v>0</v>
      </c>
      <c r="H34" s="6">
        <f t="shared" ref="H34" si="31">H35+H36+H37</f>
        <v>0</v>
      </c>
      <c r="I34" s="8">
        <f t="shared" si="2"/>
        <v>29438.07</v>
      </c>
    </row>
    <row r="35" spans="1:9" x14ac:dyDescent="0.25">
      <c r="A35" s="1"/>
      <c r="B35" s="1"/>
      <c r="C35" s="1" t="s">
        <v>5</v>
      </c>
      <c r="D35" s="1"/>
      <c r="E35" s="1"/>
      <c r="F35" s="1"/>
      <c r="G35" s="1"/>
      <c r="H35" s="1"/>
      <c r="I35" s="8">
        <f t="shared" si="2"/>
        <v>0</v>
      </c>
    </row>
    <row r="36" spans="1:9" x14ac:dyDescent="0.25">
      <c r="A36" s="1"/>
      <c r="B36" s="1"/>
      <c r="C36" s="1" t="s">
        <v>6</v>
      </c>
      <c r="D36" s="1">
        <v>26666.67</v>
      </c>
      <c r="E36" s="1"/>
      <c r="F36" s="1"/>
      <c r="G36" s="1"/>
      <c r="H36" s="1"/>
      <c r="I36" s="8">
        <f t="shared" si="2"/>
        <v>26666.67</v>
      </c>
    </row>
    <row r="37" spans="1:9" s="11" customFormat="1" x14ac:dyDescent="0.25">
      <c r="A37" s="10"/>
      <c r="B37" s="10"/>
      <c r="C37" s="10" t="s">
        <v>7</v>
      </c>
      <c r="D37" s="12">
        <v>1410</v>
      </c>
      <c r="E37" s="12">
        <v>680.7</v>
      </c>
      <c r="F37" s="12">
        <v>680.7</v>
      </c>
      <c r="G37" s="12"/>
      <c r="H37" s="12"/>
      <c r="I37" s="8">
        <f t="shared" si="2"/>
        <v>2771.3999999999996</v>
      </c>
    </row>
    <row r="38" spans="1:9" x14ac:dyDescent="0.25">
      <c r="A38" s="1"/>
      <c r="B38" s="1"/>
      <c r="C38" s="1" t="s">
        <v>8</v>
      </c>
      <c r="D38" s="9">
        <f>D33-D39</f>
        <v>28076.67</v>
      </c>
      <c r="E38" s="9">
        <f t="shared" ref="E38" si="32">E33-E39</f>
        <v>680.69999999999709</v>
      </c>
      <c r="F38" s="9">
        <f t="shared" ref="F38" si="33">F33-F39</f>
        <v>680.69999999999709</v>
      </c>
      <c r="G38" s="9">
        <f t="shared" ref="G38" si="34">G33-G39</f>
        <v>0</v>
      </c>
      <c r="H38" s="9">
        <f t="shared" ref="H38" si="35">H33-H39</f>
        <v>0</v>
      </c>
      <c r="I38" s="8">
        <f t="shared" si="2"/>
        <v>29438.069999999992</v>
      </c>
    </row>
    <row r="39" spans="1:9" x14ac:dyDescent="0.25">
      <c r="A39" s="1"/>
      <c r="B39" s="1"/>
      <c r="C39" s="1" t="s">
        <v>9</v>
      </c>
      <c r="D39" s="17">
        <f>SUM(D40:D42)</f>
        <v>25333.33</v>
      </c>
      <c r="E39" s="17">
        <f t="shared" ref="E39" si="36">SUM(E40:E42)</f>
        <v>42000</v>
      </c>
      <c r="F39" s="17">
        <f t="shared" ref="F39" si="37">SUM(F40:F42)</f>
        <v>47000</v>
      </c>
      <c r="G39" s="17">
        <f t="shared" ref="G39" si="38">SUM(G40:G42)</f>
        <v>52680.7</v>
      </c>
      <c r="H39" s="17">
        <f t="shared" ref="H39" si="39">SUM(H40:H42)</f>
        <v>55680.7</v>
      </c>
      <c r="I39" s="8">
        <f t="shared" si="2"/>
        <v>222694.72999999998</v>
      </c>
    </row>
    <row r="40" spans="1:9" x14ac:dyDescent="0.25">
      <c r="A40" s="1"/>
      <c r="B40" s="1"/>
      <c r="C40" s="1" t="s">
        <v>5</v>
      </c>
      <c r="D40" s="1"/>
      <c r="E40" s="1"/>
      <c r="F40" s="1"/>
      <c r="G40" s="1"/>
      <c r="H40" s="1"/>
      <c r="I40" s="8">
        <f t="shared" si="2"/>
        <v>0</v>
      </c>
    </row>
    <row r="41" spans="1:9" x14ac:dyDescent="0.25">
      <c r="A41" s="1"/>
      <c r="B41" s="1"/>
      <c r="C41" s="1" t="s">
        <v>6</v>
      </c>
      <c r="D41" s="16">
        <f>52000-26666.67</f>
        <v>25333.33</v>
      </c>
      <c r="E41" s="16">
        <v>42000</v>
      </c>
      <c r="F41" s="16">
        <v>47000</v>
      </c>
      <c r="G41" s="16">
        <v>52000</v>
      </c>
      <c r="H41" s="16">
        <v>55000</v>
      </c>
      <c r="I41" s="8">
        <f t="shared" si="2"/>
        <v>221333.33000000002</v>
      </c>
    </row>
    <row r="42" spans="1:9" x14ac:dyDescent="0.25">
      <c r="A42" s="1"/>
      <c r="B42" s="1"/>
      <c r="C42" s="10" t="s">
        <v>7</v>
      </c>
      <c r="D42" s="1"/>
      <c r="E42" s="1"/>
      <c r="F42" s="1"/>
      <c r="G42" s="1">
        <v>680.7</v>
      </c>
      <c r="H42" s="1">
        <v>680.7</v>
      </c>
      <c r="I42" s="8">
        <f t="shared" si="2"/>
        <v>1361.4</v>
      </c>
    </row>
    <row r="43" spans="1:9" x14ac:dyDescent="0.25">
      <c r="A43" s="1" t="s">
        <v>13</v>
      </c>
      <c r="B43" s="1" t="s">
        <v>14</v>
      </c>
      <c r="C43" s="1"/>
      <c r="D43" s="6">
        <f>SUM(D45:D47)+D49</f>
        <v>100</v>
      </c>
      <c r="E43" s="6">
        <f t="shared" ref="E43" si="40">SUM(E45:E47)+E49</f>
        <v>100</v>
      </c>
      <c r="F43" s="6">
        <f t="shared" ref="F43" si="41">SUM(F45:F47)+F49</f>
        <v>100</v>
      </c>
      <c r="G43" s="6">
        <f t="shared" ref="G43" si="42">SUM(G45:G47)+G49</f>
        <v>100</v>
      </c>
      <c r="H43" s="6">
        <f t="shared" ref="H43" si="43">SUM(H45:H47)+H49</f>
        <v>100</v>
      </c>
      <c r="I43" s="8">
        <f t="shared" si="2"/>
        <v>500</v>
      </c>
    </row>
    <row r="44" spans="1:9" x14ac:dyDescent="0.25">
      <c r="A44" s="1"/>
      <c r="B44" s="1"/>
      <c r="C44" s="2" t="s">
        <v>22</v>
      </c>
      <c r="D44" s="6">
        <f>D45+D46+D47</f>
        <v>100</v>
      </c>
      <c r="E44" s="6">
        <f t="shared" ref="E44" si="44">E45+E46+E47</f>
        <v>100</v>
      </c>
      <c r="F44" s="6">
        <f t="shared" ref="F44" si="45">F45+F46+F47</f>
        <v>100</v>
      </c>
      <c r="G44" s="6">
        <f t="shared" ref="G44" si="46">G45+G46+G47</f>
        <v>0</v>
      </c>
      <c r="H44" s="6">
        <f t="shared" ref="H44" si="47">H45+H46+H47</f>
        <v>0</v>
      </c>
      <c r="I44" s="8">
        <f t="shared" si="2"/>
        <v>300</v>
      </c>
    </row>
    <row r="45" spans="1:9" x14ac:dyDescent="0.25">
      <c r="A45" s="1"/>
      <c r="B45" s="1"/>
      <c r="C45" s="1" t="s">
        <v>5</v>
      </c>
      <c r="D45" s="1"/>
      <c r="E45" s="1"/>
      <c r="F45" s="1"/>
      <c r="G45" s="1"/>
      <c r="H45" s="1"/>
      <c r="I45" s="8">
        <f t="shared" si="2"/>
        <v>0</v>
      </c>
    </row>
    <row r="46" spans="1:9" x14ac:dyDescent="0.25">
      <c r="A46" s="1"/>
      <c r="B46" s="1"/>
      <c r="C46" s="1" t="s">
        <v>6</v>
      </c>
      <c r="D46" s="1"/>
      <c r="E46" s="1"/>
      <c r="F46" s="1"/>
      <c r="G46" s="1"/>
      <c r="H46" s="1"/>
      <c r="I46" s="8">
        <f t="shared" si="2"/>
        <v>0</v>
      </c>
    </row>
    <row r="47" spans="1:9" s="11" customFormat="1" x14ac:dyDescent="0.25">
      <c r="A47" s="10"/>
      <c r="B47" s="10"/>
      <c r="C47" s="10" t="s">
        <v>7</v>
      </c>
      <c r="D47" s="12">
        <v>100</v>
      </c>
      <c r="E47" s="12">
        <v>100</v>
      </c>
      <c r="F47" s="12">
        <v>100</v>
      </c>
      <c r="G47" s="12"/>
      <c r="H47" s="12"/>
      <c r="I47" s="8">
        <f t="shared" si="2"/>
        <v>300</v>
      </c>
    </row>
    <row r="48" spans="1:9" x14ac:dyDescent="0.25">
      <c r="A48" s="1"/>
      <c r="B48" s="1"/>
      <c r="C48" s="1" t="s">
        <v>8</v>
      </c>
      <c r="D48" s="9">
        <f>D43-D49</f>
        <v>100</v>
      </c>
      <c r="E48" s="9">
        <f t="shared" ref="E48" si="48">E43-E49</f>
        <v>100</v>
      </c>
      <c r="F48" s="9">
        <f t="shared" ref="F48" si="49">F43-F49</f>
        <v>100</v>
      </c>
      <c r="G48" s="9">
        <f t="shared" ref="G48" si="50">G43-G49</f>
        <v>0</v>
      </c>
      <c r="H48" s="9">
        <f t="shared" ref="H48" si="51">H43-H49</f>
        <v>0</v>
      </c>
      <c r="I48" s="8">
        <f t="shared" si="2"/>
        <v>300</v>
      </c>
    </row>
    <row r="49" spans="1:9" x14ac:dyDescent="0.25">
      <c r="A49" s="1"/>
      <c r="B49" s="1"/>
      <c r="C49" s="1" t="s">
        <v>9</v>
      </c>
      <c r="D49" s="17">
        <f>SUM(D50:D52)</f>
        <v>0</v>
      </c>
      <c r="E49" s="17">
        <f t="shared" ref="E49" si="52">SUM(E50:E52)</f>
        <v>0</v>
      </c>
      <c r="F49" s="17">
        <f t="shared" ref="F49" si="53">SUM(F50:F52)</f>
        <v>0</v>
      </c>
      <c r="G49" s="17">
        <f t="shared" ref="G49" si="54">SUM(G50:G52)</f>
        <v>100</v>
      </c>
      <c r="H49" s="17">
        <f t="shared" ref="H49" si="55">SUM(H50:H52)</f>
        <v>100</v>
      </c>
      <c r="I49" s="8">
        <f t="shared" si="2"/>
        <v>200</v>
      </c>
    </row>
    <row r="50" spans="1:9" x14ac:dyDescent="0.25">
      <c r="A50" s="1"/>
      <c r="B50" s="1"/>
      <c r="C50" s="1" t="s">
        <v>5</v>
      </c>
      <c r="D50" s="1"/>
      <c r="E50" s="1"/>
      <c r="F50" s="1"/>
      <c r="G50" s="1"/>
      <c r="H50" s="1"/>
      <c r="I50" s="8">
        <f t="shared" si="2"/>
        <v>0</v>
      </c>
    </row>
    <row r="51" spans="1:9" x14ac:dyDescent="0.25">
      <c r="A51" s="1"/>
      <c r="B51" s="1"/>
      <c r="C51" s="1" t="s">
        <v>6</v>
      </c>
      <c r="D51" s="1"/>
      <c r="E51" s="1"/>
      <c r="F51" s="1"/>
      <c r="G51" s="1"/>
      <c r="H51" s="1"/>
      <c r="I51" s="8">
        <f t="shared" si="2"/>
        <v>0</v>
      </c>
    </row>
    <row r="52" spans="1:9" x14ac:dyDescent="0.25">
      <c r="A52" s="1"/>
      <c r="B52" s="1"/>
      <c r="C52" s="10" t="s">
        <v>7</v>
      </c>
      <c r="D52" s="1"/>
      <c r="E52" s="1"/>
      <c r="F52" s="1"/>
      <c r="G52" s="1">
        <v>100</v>
      </c>
      <c r="H52" s="1">
        <v>100</v>
      </c>
      <c r="I52" s="8">
        <f t="shared" si="2"/>
        <v>200</v>
      </c>
    </row>
    <row r="53" spans="1:9" s="3" customFormat="1" x14ac:dyDescent="0.25">
      <c r="A53" s="2">
        <v>3</v>
      </c>
      <c r="B53" s="2" t="s">
        <v>15</v>
      </c>
      <c r="C53" s="2"/>
      <c r="D53" s="5">
        <f>SUM(D55:D57)+D59</f>
        <v>28519.19</v>
      </c>
      <c r="E53" s="5">
        <f t="shared" ref="E53:H53" si="56">SUM(E55:E57)+E59</f>
        <v>40099.449999999997</v>
      </c>
      <c r="F53" s="5">
        <f t="shared" si="56"/>
        <v>42454.020000000004</v>
      </c>
      <c r="G53" s="5">
        <f t="shared" si="56"/>
        <v>107500</v>
      </c>
      <c r="H53" s="5">
        <f t="shared" si="56"/>
        <v>110000</v>
      </c>
      <c r="I53" s="8">
        <f t="shared" si="2"/>
        <v>328572.66000000003</v>
      </c>
    </row>
    <row r="54" spans="1:9" s="3" customFormat="1" x14ac:dyDescent="0.25">
      <c r="A54" s="2"/>
      <c r="B54" s="2"/>
      <c r="C54" s="2" t="s">
        <v>22</v>
      </c>
      <c r="D54" s="4">
        <f t="shared" ref="D54:H55" si="57">D64+D74</f>
        <v>28519.19</v>
      </c>
      <c r="E54" s="4">
        <f t="shared" si="57"/>
        <v>40099.449999999997</v>
      </c>
      <c r="F54" s="4">
        <f t="shared" si="57"/>
        <v>42454.020000000004</v>
      </c>
      <c r="G54" s="4">
        <f t="shared" si="57"/>
        <v>0</v>
      </c>
      <c r="H54" s="4">
        <f t="shared" si="57"/>
        <v>0</v>
      </c>
      <c r="I54" s="8">
        <f t="shared" si="2"/>
        <v>111072.66</v>
      </c>
    </row>
    <row r="55" spans="1:9" x14ac:dyDescent="0.25">
      <c r="A55" s="1"/>
      <c r="B55" s="1"/>
      <c r="C55" s="1" t="s">
        <v>5</v>
      </c>
      <c r="D55" s="4">
        <f t="shared" si="57"/>
        <v>0</v>
      </c>
      <c r="E55" s="4">
        <f t="shared" si="57"/>
        <v>0</v>
      </c>
      <c r="F55" s="4">
        <f t="shared" si="57"/>
        <v>0</v>
      </c>
      <c r="G55" s="4">
        <f t="shared" si="57"/>
        <v>0</v>
      </c>
      <c r="H55" s="4">
        <f t="shared" si="57"/>
        <v>0</v>
      </c>
      <c r="I55" s="8">
        <f t="shared" si="2"/>
        <v>0</v>
      </c>
    </row>
    <row r="56" spans="1:9" x14ac:dyDescent="0.25">
      <c r="A56" s="1"/>
      <c r="B56" s="1"/>
      <c r="C56" s="1" t="s">
        <v>6</v>
      </c>
      <c r="D56" s="4">
        <f t="shared" ref="D56:H56" si="58">D66+D76</f>
        <v>28519.19</v>
      </c>
      <c r="E56" s="4">
        <f t="shared" si="58"/>
        <v>40099.449999999997</v>
      </c>
      <c r="F56" s="4">
        <f t="shared" si="58"/>
        <v>42454.020000000004</v>
      </c>
      <c r="G56" s="4">
        <f t="shared" si="58"/>
        <v>0</v>
      </c>
      <c r="H56" s="4">
        <f t="shared" si="58"/>
        <v>0</v>
      </c>
      <c r="I56" s="8">
        <f t="shared" si="2"/>
        <v>111072.66</v>
      </c>
    </row>
    <row r="57" spans="1:9" s="11" customFormat="1" x14ac:dyDescent="0.25">
      <c r="A57" s="10"/>
      <c r="B57" s="10"/>
      <c r="C57" s="10" t="s">
        <v>7</v>
      </c>
      <c r="D57" s="4">
        <f t="shared" ref="D57:H57" si="59">D67+D77</f>
        <v>0</v>
      </c>
      <c r="E57" s="4">
        <f t="shared" si="59"/>
        <v>0</v>
      </c>
      <c r="F57" s="4">
        <f t="shared" si="59"/>
        <v>0</v>
      </c>
      <c r="G57" s="4">
        <f t="shared" si="59"/>
        <v>0</v>
      </c>
      <c r="H57" s="4">
        <f t="shared" si="59"/>
        <v>0</v>
      </c>
      <c r="I57" s="8">
        <f t="shared" si="2"/>
        <v>0</v>
      </c>
    </row>
    <row r="58" spans="1:9" x14ac:dyDescent="0.25">
      <c r="A58" s="1"/>
      <c r="B58" s="1"/>
      <c r="C58" s="1" t="s">
        <v>8</v>
      </c>
      <c r="D58" s="4">
        <f t="shared" ref="D58:H58" si="60">D68+D78</f>
        <v>28519.19</v>
      </c>
      <c r="E58" s="4">
        <f t="shared" si="60"/>
        <v>40099.449999999997</v>
      </c>
      <c r="F58" s="4">
        <f t="shared" si="60"/>
        <v>42454.020000000004</v>
      </c>
      <c r="G58" s="4">
        <f t="shared" si="60"/>
        <v>0</v>
      </c>
      <c r="H58" s="4">
        <f t="shared" si="60"/>
        <v>0</v>
      </c>
      <c r="I58" s="8">
        <f t="shared" si="2"/>
        <v>111072.66</v>
      </c>
    </row>
    <row r="59" spans="1:9" x14ac:dyDescent="0.25">
      <c r="A59" s="1"/>
      <c r="B59" s="1"/>
      <c r="C59" s="1" t="s">
        <v>9</v>
      </c>
      <c r="D59" s="4">
        <f t="shared" ref="D59:H59" si="61">D69+D79</f>
        <v>0</v>
      </c>
      <c r="E59" s="4">
        <f t="shared" si="61"/>
        <v>0</v>
      </c>
      <c r="F59" s="4">
        <f t="shared" si="61"/>
        <v>0</v>
      </c>
      <c r="G59" s="4">
        <f t="shared" si="61"/>
        <v>107500</v>
      </c>
      <c r="H59" s="4">
        <f t="shared" si="61"/>
        <v>110000</v>
      </c>
      <c r="I59" s="8">
        <f t="shared" si="2"/>
        <v>217500</v>
      </c>
    </row>
    <row r="60" spans="1:9" x14ac:dyDescent="0.25">
      <c r="A60" s="1"/>
      <c r="B60" s="1"/>
      <c r="C60" s="1" t="s">
        <v>5</v>
      </c>
      <c r="D60" s="4">
        <f t="shared" ref="D60:H60" si="62">D70+D80</f>
        <v>0</v>
      </c>
      <c r="E60" s="4">
        <f t="shared" si="62"/>
        <v>0</v>
      </c>
      <c r="F60" s="4">
        <f t="shared" si="62"/>
        <v>0</v>
      </c>
      <c r="G60" s="4">
        <f t="shared" si="62"/>
        <v>0</v>
      </c>
      <c r="H60" s="4">
        <f t="shared" si="62"/>
        <v>0</v>
      </c>
      <c r="I60" s="8">
        <f t="shared" si="2"/>
        <v>0</v>
      </c>
    </row>
    <row r="61" spans="1:9" x14ac:dyDescent="0.25">
      <c r="A61" s="1"/>
      <c r="B61" s="1"/>
      <c r="C61" s="1" t="s">
        <v>6</v>
      </c>
      <c r="D61" s="4">
        <f t="shared" ref="D61:H61" si="63">D71+D81</f>
        <v>0</v>
      </c>
      <c r="E61" s="4">
        <f t="shared" si="63"/>
        <v>0</v>
      </c>
      <c r="F61" s="4">
        <f t="shared" si="63"/>
        <v>0</v>
      </c>
      <c r="G61" s="4">
        <f t="shared" si="63"/>
        <v>107500</v>
      </c>
      <c r="H61" s="4">
        <f t="shared" si="63"/>
        <v>110000</v>
      </c>
      <c r="I61" s="8">
        <f t="shared" si="2"/>
        <v>217500</v>
      </c>
    </row>
    <row r="62" spans="1:9" x14ac:dyDescent="0.25">
      <c r="A62" s="1"/>
      <c r="B62" s="1"/>
      <c r="C62" s="10" t="s">
        <v>7</v>
      </c>
      <c r="D62" s="4">
        <f t="shared" ref="D62:H62" si="64">D72+D82</f>
        <v>0</v>
      </c>
      <c r="E62" s="4">
        <f t="shared" si="64"/>
        <v>0</v>
      </c>
      <c r="F62" s="4">
        <f t="shared" si="64"/>
        <v>0</v>
      </c>
      <c r="G62" s="4">
        <f t="shared" si="64"/>
        <v>0</v>
      </c>
      <c r="H62" s="4">
        <f t="shared" si="64"/>
        <v>0</v>
      </c>
      <c r="I62" s="8">
        <f t="shared" si="2"/>
        <v>0</v>
      </c>
    </row>
    <row r="63" spans="1:9" x14ac:dyDescent="0.25">
      <c r="A63" s="1" t="s">
        <v>16</v>
      </c>
      <c r="B63" s="1" t="s">
        <v>17</v>
      </c>
      <c r="C63" s="1"/>
      <c r="D63" s="6">
        <f>SUM(D65:D67)+D69</f>
        <v>26519.19</v>
      </c>
      <c r="E63" s="6">
        <f t="shared" ref="E63" si="65">SUM(E65:E67)+E69</f>
        <v>20099.45</v>
      </c>
      <c r="F63" s="6">
        <f t="shared" ref="F63" si="66">SUM(F65:F67)+F69</f>
        <v>22454.02</v>
      </c>
      <c r="G63" s="6">
        <f t="shared" ref="G63" si="67">SUM(G65:G67)+G69</f>
        <v>87500</v>
      </c>
      <c r="H63" s="6">
        <f t="shared" ref="H63" si="68">SUM(H65:H67)+H69</f>
        <v>90000</v>
      </c>
      <c r="I63" s="8">
        <f t="shared" si="2"/>
        <v>246572.66</v>
      </c>
    </row>
    <row r="64" spans="1:9" x14ac:dyDescent="0.25">
      <c r="A64" s="1"/>
      <c r="B64" s="1"/>
      <c r="C64" s="2" t="s">
        <v>22</v>
      </c>
      <c r="D64" s="6">
        <f>D65+D66+D67</f>
        <v>26519.19</v>
      </c>
      <c r="E64" s="6">
        <f t="shared" ref="E64" si="69">E65+E66+E67</f>
        <v>20099.45</v>
      </c>
      <c r="F64" s="6">
        <f t="shared" ref="F64" si="70">F65+F66+F67</f>
        <v>22454.02</v>
      </c>
      <c r="G64" s="6">
        <f t="shared" ref="G64" si="71">G65+G66+G67</f>
        <v>0</v>
      </c>
      <c r="H64" s="6">
        <f t="shared" ref="H64" si="72">H65+H66+H67</f>
        <v>0</v>
      </c>
      <c r="I64" s="8">
        <f t="shared" si="2"/>
        <v>69072.66</v>
      </c>
    </row>
    <row r="65" spans="1:9" x14ac:dyDescent="0.25">
      <c r="A65" s="1"/>
      <c r="B65" s="1"/>
      <c r="C65" s="1" t="s">
        <v>5</v>
      </c>
      <c r="D65" s="1"/>
      <c r="E65" s="1"/>
      <c r="F65" s="1"/>
      <c r="G65" s="1"/>
      <c r="H65" s="1"/>
      <c r="I65" s="8">
        <f t="shared" si="2"/>
        <v>0</v>
      </c>
    </row>
    <row r="66" spans="1:9" x14ac:dyDescent="0.25">
      <c r="A66" s="1"/>
      <c r="B66" s="1"/>
      <c r="C66" s="1" t="s">
        <v>21</v>
      </c>
      <c r="D66" s="1">
        <v>26519.19</v>
      </c>
      <c r="E66" s="1">
        <v>20099.45</v>
      </c>
      <c r="F66" s="1">
        <v>22454.02</v>
      </c>
      <c r="G66" s="1"/>
      <c r="H66" s="1"/>
      <c r="I66" s="8">
        <f t="shared" si="2"/>
        <v>69072.66</v>
      </c>
    </row>
    <row r="67" spans="1:9" s="11" customFormat="1" x14ac:dyDescent="0.25">
      <c r="A67" s="10"/>
      <c r="B67" s="10"/>
      <c r="C67" s="10" t="s">
        <v>7</v>
      </c>
      <c r="D67" s="12"/>
      <c r="E67" s="12"/>
      <c r="F67" s="12"/>
      <c r="G67" s="12"/>
      <c r="H67" s="12"/>
      <c r="I67" s="8">
        <f t="shared" si="2"/>
        <v>0</v>
      </c>
    </row>
    <row r="68" spans="1:9" x14ac:dyDescent="0.25">
      <c r="A68" s="1"/>
      <c r="B68" s="1"/>
      <c r="C68" s="1" t="s">
        <v>8</v>
      </c>
      <c r="D68" s="9">
        <f>D63-D69</f>
        <v>26519.19</v>
      </c>
      <c r="E68" s="9">
        <f t="shared" ref="E68" si="73">E63-E69</f>
        <v>20099.45</v>
      </c>
      <c r="F68" s="9">
        <f t="shared" ref="F68" si="74">F63-F69</f>
        <v>22454.02</v>
      </c>
      <c r="G68" s="9">
        <f t="shared" ref="G68" si="75">G63-G69</f>
        <v>0</v>
      </c>
      <c r="H68" s="9">
        <f t="shared" ref="H68" si="76">H63-H69</f>
        <v>0</v>
      </c>
      <c r="I68" s="8">
        <f t="shared" si="2"/>
        <v>69072.66</v>
      </c>
    </row>
    <row r="69" spans="1:9" x14ac:dyDescent="0.25">
      <c r="A69" s="1"/>
      <c r="B69" s="1"/>
      <c r="C69" s="1" t="s">
        <v>9</v>
      </c>
      <c r="D69" s="17">
        <f>SUM(D70:D72)</f>
        <v>0</v>
      </c>
      <c r="E69" s="17">
        <f t="shared" ref="E69" si="77">SUM(E70:E72)</f>
        <v>0</v>
      </c>
      <c r="F69" s="17">
        <f t="shared" ref="F69" si="78">SUM(F70:F72)</f>
        <v>0</v>
      </c>
      <c r="G69" s="17">
        <f t="shared" ref="G69" si="79">SUM(G70:G72)</f>
        <v>87500</v>
      </c>
      <c r="H69" s="17">
        <f t="shared" ref="H69" si="80">SUM(H70:H72)</f>
        <v>90000</v>
      </c>
      <c r="I69" s="8">
        <f t="shared" si="2"/>
        <v>177500</v>
      </c>
    </row>
    <row r="70" spans="1:9" x14ac:dyDescent="0.25">
      <c r="A70" s="1"/>
      <c r="B70" s="1"/>
      <c r="C70" s="1" t="s">
        <v>5</v>
      </c>
      <c r="D70" s="1"/>
      <c r="E70" s="1"/>
      <c r="F70" s="1"/>
      <c r="G70" s="1"/>
      <c r="H70" s="1"/>
      <c r="I70" s="8">
        <f t="shared" si="2"/>
        <v>0</v>
      </c>
    </row>
    <row r="71" spans="1:9" x14ac:dyDescent="0.25">
      <c r="A71" s="1"/>
      <c r="B71" s="1"/>
      <c r="C71" s="1" t="s">
        <v>6</v>
      </c>
      <c r="D71" s="1"/>
      <c r="E71" s="1"/>
      <c r="F71" s="1"/>
      <c r="G71" s="1">
        <v>87500</v>
      </c>
      <c r="H71" s="1">
        <v>90000</v>
      </c>
      <c r="I71" s="8">
        <f t="shared" si="2"/>
        <v>177500</v>
      </c>
    </row>
    <row r="72" spans="1:9" x14ac:dyDescent="0.25">
      <c r="A72" s="1"/>
      <c r="B72" s="1"/>
      <c r="C72" s="10" t="s">
        <v>7</v>
      </c>
      <c r="D72" s="1"/>
      <c r="E72" s="1"/>
      <c r="F72" s="1"/>
      <c r="G72" s="1"/>
      <c r="H72" s="1"/>
      <c r="I72" s="8">
        <f t="shared" si="2"/>
        <v>0</v>
      </c>
    </row>
    <row r="73" spans="1:9" x14ac:dyDescent="0.25">
      <c r="A73" s="1" t="s">
        <v>18</v>
      </c>
      <c r="B73" s="1" t="s">
        <v>19</v>
      </c>
      <c r="C73" s="1"/>
      <c r="D73" s="6">
        <f>SUM(D75:D77)+D79</f>
        <v>2000</v>
      </c>
      <c r="E73" s="6">
        <f t="shared" ref="E73" si="81">SUM(E75:E77)+E79</f>
        <v>20000</v>
      </c>
      <c r="F73" s="6">
        <f t="shared" ref="F73" si="82">SUM(F75:F77)+F79</f>
        <v>20000</v>
      </c>
      <c r="G73" s="6">
        <f t="shared" ref="G73" si="83">SUM(G75:G77)+G79</f>
        <v>20000</v>
      </c>
      <c r="H73" s="6">
        <f t="shared" ref="H73" si="84">SUM(H75:H77)+H79</f>
        <v>20000</v>
      </c>
      <c r="I73" s="8">
        <f t="shared" si="2"/>
        <v>82000</v>
      </c>
    </row>
    <row r="74" spans="1:9" x14ac:dyDescent="0.25">
      <c r="A74" s="1"/>
      <c r="B74" s="1"/>
      <c r="C74" s="2" t="s">
        <v>22</v>
      </c>
      <c r="D74" s="6">
        <f>D75+D76+D77</f>
        <v>2000</v>
      </c>
      <c r="E74" s="6">
        <f t="shared" ref="E74" si="85">E75+E76+E77</f>
        <v>20000</v>
      </c>
      <c r="F74" s="6">
        <f t="shared" ref="F74" si="86">F75+F76+F77</f>
        <v>20000</v>
      </c>
      <c r="G74" s="6">
        <f t="shared" ref="G74" si="87">G75+G76+G77</f>
        <v>0</v>
      </c>
      <c r="H74" s="6">
        <f t="shared" ref="H74" si="88">H75+H76+H77</f>
        <v>0</v>
      </c>
      <c r="I74" s="8">
        <f t="shared" si="2"/>
        <v>42000</v>
      </c>
    </row>
    <row r="75" spans="1:9" x14ac:dyDescent="0.25">
      <c r="A75" s="1"/>
      <c r="B75" s="1"/>
      <c r="C75" s="1" t="s">
        <v>5</v>
      </c>
      <c r="D75" s="1"/>
      <c r="E75" s="1"/>
      <c r="F75" s="1"/>
      <c r="G75" s="1"/>
      <c r="H75" s="1"/>
      <c r="I75" s="8">
        <f t="shared" si="2"/>
        <v>0</v>
      </c>
    </row>
    <row r="76" spans="1:9" x14ac:dyDescent="0.25">
      <c r="A76" s="1"/>
      <c r="B76" s="1"/>
      <c r="C76" s="1" t="s">
        <v>6</v>
      </c>
      <c r="D76" s="1">
        <v>2000</v>
      </c>
      <c r="E76" s="1">
        <v>20000</v>
      </c>
      <c r="F76" s="1">
        <v>20000</v>
      </c>
      <c r="G76" s="1"/>
      <c r="H76" s="1"/>
      <c r="I76" s="8">
        <f t="shared" si="2"/>
        <v>42000</v>
      </c>
    </row>
    <row r="77" spans="1:9" s="11" customFormat="1" x14ac:dyDescent="0.25">
      <c r="A77" s="10"/>
      <c r="B77" s="10"/>
      <c r="C77" s="10" t="s">
        <v>7</v>
      </c>
      <c r="D77" s="12"/>
      <c r="E77" s="12"/>
      <c r="F77" s="12"/>
      <c r="G77" s="12"/>
      <c r="H77" s="12"/>
      <c r="I77" s="8">
        <f t="shared" si="2"/>
        <v>0</v>
      </c>
    </row>
    <row r="78" spans="1:9" x14ac:dyDescent="0.25">
      <c r="A78" s="1"/>
      <c r="B78" s="1"/>
      <c r="C78" s="1" t="s">
        <v>8</v>
      </c>
      <c r="D78" s="9">
        <f>D73-D79</f>
        <v>2000</v>
      </c>
      <c r="E78" s="9">
        <f t="shared" ref="E78" si="89">E73-E79</f>
        <v>20000</v>
      </c>
      <c r="F78" s="9">
        <f t="shared" ref="F78" si="90">F73-F79</f>
        <v>20000</v>
      </c>
      <c r="G78" s="9">
        <f t="shared" ref="G78" si="91">G73-G79</f>
        <v>0</v>
      </c>
      <c r="H78" s="9">
        <f t="shared" ref="H78" si="92">H73-H79</f>
        <v>0</v>
      </c>
      <c r="I78" s="8">
        <f t="shared" si="2"/>
        <v>42000</v>
      </c>
    </row>
    <row r="79" spans="1:9" x14ac:dyDescent="0.25">
      <c r="A79" s="1"/>
      <c r="B79" s="1"/>
      <c r="C79" s="1" t="s">
        <v>9</v>
      </c>
      <c r="D79" s="17">
        <f>SUM(D80:D82)</f>
        <v>0</v>
      </c>
      <c r="E79" s="17">
        <f t="shared" ref="E79" si="93">SUM(E80:E82)</f>
        <v>0</v>
      </c>
      <c r="F79" s="17">
        <f t="shared" ref="F79" si="94">SUM(F80:F82)</f>
        <v>0</v>
      </c>
      <c r="G79" s="17">
        <f t="shared" ref="G79" si="95">SUM(G80:G82)</f>
        <v>20000</v>
      </c>
      <c r="H79" s="17">
        <f t="shared" ref="H79" si="96">SUM(H80:H82)</f>
        <v>20000</v>
      </c>
      <c r="I79" s="8">
        <f t="shared" ref="I79:I82" si="97">SUM(D79:H79)</f>
        <v>40000</v>
      </c>
    </row>
    <row r="80" spans="1:9" x14ac:dyDescent="0.25">
      <c r="A80" s="1"/>
      <c r="B80" s="1"/>
      <c r="C80" s="1" t="s">
        <v>5</v>
      </c>
      <c r="D80" s="1"/>
      <c r="E80" s="1"/>
      <c r="F80" s="1"/>
      <c r="G80" s="1"/>
      <c r="H80" s="1"/>
      <c r="I80" s="8">
        <f t="shared" si="97"/>
        <v>0</v>
      </c>
    </row>
    <row r="81" spans="1:9" x14ac:dyDescent="0.25">
      <c r="A81" s="1"/>
      <c r="B81" s="1"/>
      <c r="C81" s="1" t="s">
        <v>6</v>
      </c>
      <c r="D81" s="1"/>
      <c r="E81" s="1"/>
      <c r="F81" s="1"/>
      <c r="G81" s="1">
        <v>20000</v>
      </c>
      <c r="H81" s="1">
        <v>20000</v>
      </c>
      <c r="I81" s="8">
        <f t="shared" si="97"/>
        <v>40000</v>
      </c>
    </row>
    <row r="82" spans="1:9" x14ac:dyDescent="0.25">
      <c r="A82" s="1"/>
      <c r="B82" s="1"/>
      <c r="C82" s="10" t="s">
        <v>7</v>
      </c>
      <c r="D82" s="1"/>
      <c r="E82" s="1"/>
      <c r="F82" s="1"/>
      <c r="G82" s="1"/>
      <c r="H82" s="1"/>
      <c r="I82" s="8">
        <f t="shared" si="97"/>
        <v>0</v>
      </c>
    </row>
  </sheetData>
  <pageMargins left="0.70866141732283472" right="0.70866141732283472" top="0.74803149606299213" bottom="0.74803149606299213" header="0.31496062992125984" footer="0.31496062992125984"/>
  <pageSetup paperSize="9" scale="81" fitToHeight="2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23"/>
  <sheetViews>
    <sheetView topLeftCell="A99" workbookViewId="0">
      <selection activeCell="K108" sqref="K108"/>
    </sheetView>
  </sheetViews>
  <sheetFormatPr defaultRowHeight="15" x14ac:dyDescent="0.25"/>
  <cols>
    <col min="1" max="1" width="4.85546875" customWidth="1"/>
    <col min="2" max="2" width="15.7109375" customWidth="1"/>
    <col min="3" max="3" width="8.85546875" customWidth="1"/>
    <col min="4" max="4" width="12.140625" customWidth="1"/>
    <col min="5" max="5" width="11.5703125" customWidth="1"/>
    <col min="6" max="6" width="11.28515625" customWidth="1"/>
    <col min="7" max="7" width="11.7109375" customWidth="1"/>
    <col min="8" max="8" width="10.7109375" customWidth="1"/>
    <col min="9" max="9" width="10.140625" customWidth="1"/>
    <col min="11" max="11" width="11.5703125" customWidth="1"/>
  </cols>
  <sheetData>
    <row r="2" spans="1:11" x14ac:dyDescent="0.25">
      <c r="A2" s="1" t="s">
        <v>0</v>
      </c>
      <c r="B2" s="1" t="s">
        <v>1</v>
      </c>
      <c r="C2" s="1" t="s">
        <v>2</v>
      </c>
      <c r="D2" s="1" t="s">
        <v>3</v>
      </c>
      <c r="E2" s="7">
        <v>2018</v>
      </c>
      <c r="F2" s="1">
        <v>2019</v>
      </c>
      <c r="G2" s="1">
        <v>2020</v>
      </c>
      <c r="H2" s="1">
        <v>2021</v>
      </c>
      <c r="I2" s="1">
        <v>2022</v>
      </c>
    </row>
    <row r="3" spans="1:11" x14ac:dyDescent="0.25">
      <c r="A3" s="7">
        <v>1</v>
      </c>
      <c r="B3" s="7"/>
      <c r="C3" s="7"/>
      <c r="D3" s="8">
        <f t="shared" ref="D3:D66" si="0">SUM(E3:I3)</f>
        <v>1234416.83</v>
      </c>
      <c r="E3" s="8">
        <f t="shared" ref="E3:I7" si="1">E14+E58+E91</f>
        <v>131073.66</v>
      </c>
      <c r="F3" s="8">
        <f t="shared" si="1"/>
        <v>343114.27</v>
      </c>
      <c r="G3" s="8">
        <f t="shared" si="1"/>
        <v>253230.3</v>
      </c>
      <c r="H3" s="8">
        <f t="shared" si="1"/>
        <v>253357.3</v>
      </c>
      <c r="I3" s="8">
        <f t="shared" si="1"/>
        <v>253641.3</v>
      </c>
      <c r="K3" s="14">
        <f>SUM(D5:D7)+D10+D8</f>
        <v>1234416.8299999998</v>
      </c>
    </row>
    <row r="4" spans="1:11" x14ac:dyDescent="0.25">
      <c r="A4" s="7"/>
      <c r="B4" s="7"/>
      <c r="C4" s="7" t="s">
        <v>22</v>
      </c>
      <c r="D4" s="8">
        <f t="shared" si="0"/>
        <v>378224.42</v>
      </c>
      <c r="E4" s="8">
        <f t="shared" si="1"/>
        <v>131073.66</v>
      </c>
      <c r="F4" s="28">
        <f t="shared" si="1"/>
        <v>170263.16</v>
      </c>
      <c r="G4" s="28">
        <f t="shared" si="1"/>
        <v>38430.300000000003</v>
      </c>
      <c r="H4" s="28">
        <f t="shared" si="1"/>
        <v>38457.300000000003</v>
      </c>
      <c r="I4" s="8">
        <f t="shared" si="1"/>
        <v>0</v>
      </c>
      <c r="K4" s="15"/>
    </row>
    <row r="5" spans="1:11" x14ac:dyDescent="0.25">
      <c r="A5" s="7"/>
      <c r="B5" s="7"/>
      <c r="C5" s="7" t="s">
        <v>5</v>
      </c>
      <c r="D5" s="8">
        <f t="shared" si="0"/>
        <v>0</v>
      </c>
      <c r="E5" s="8">
        <f t="shared" si="1"/>
        <v>0</v>
      </c>
      <c r="F5" s="8">
        <f t="shared" si="1"/>
        <v>0</v>
      </c>
      <c r="G5" s="8">
        <f t="shared" si="1"/>
        <v>0</v>
      </c>
      <c r="H5" s="8">
        <f t="shared" si="1"/>
        <v>0</v>
      </c>
      <c r="I5" s="8">
        <f t="shared" si="1"/>
        <v>0</v>
      </c>
    </row>
    <row r="6" spans="1:11" x14ac:dyDescent="0.25">
      <c r="A6" s="7"/>
      <c r="B6" s="7"/>
      <c r="C6" s="7" t="s">
        <v>6</v>
      </c>
      <c r="D6" s="8">
        <f t="shared" si="0"/>
        <v>253691.49</v>
      </c>
      <c r="E6" s="8">
        <f t="shared" si="1"/>
        <v>54151.49</v>
      </c>
      <c r="F6" s="8">
        <f t="shared" si="1"/>
        <v>133135</v>
      </c>
      <c r="G6" s="8">
        <f t="shared" si="1"/>
        <v>33189</v>
      </c>
      <c r="H6" s="8">
        <f t="shared" si="1"/>
        <v>33216</v>
      </c>
      <c r="I6" s="8">
        <f t="shared" si="1"/>
        <v>0</v>
      </c>
    </row>
    <row r="7" spans="1:11" x14ac:dyDescent="0.25">
      <c r="A7" s="7"/>
      <c r="B7" s="7"/>
      <c r="C7" s="7" t="s">
        <v>7</v>
      </c>
      <c r="D7" s="8">
        <f t="shared" si="0"/>
        <v>124232.93000000001</v>
      </c>
      <c r="E7" s="8">
        <f>E18+E62+E95</f>
        <v>76922.17</v>
      </c>
      <c r="F7" s="8">
        <f t="shared" si="1"/>
        <v>37028.160000000003</v>
      </c>
      <c r="G7" s="8">
        <f t="shared" si="1"/>
        <v>5141.3</v>
      </c>
      <c r="H7" s="8">
        <f t="shared" si="1"/>
        <v>5141.3</v>
      </c>
      <c r="I7" s="8">
        <f t="shared" si="1"/>
        <v>0</v>
      </c>
    </row>
    <row r="8" spans="1:11" x14ac:dyDescent="0.25">
      <c r="A8" s="7"/>
      <c r="B8" s="7"/>
      <c r="C8" s="10" t="s">
        <v>36</v>
      </c>
      <c r="D8" s="8">
        <f t="shared" si="0"/>
        <v>300</v>
      </c>
      <c r="E8" s="8">
        <f t="shared" ref="E8:I13" si="2">E19+E63+E96</f>
        <v>0</v>
      </c>
      <c r="F8" s="8">
        <f t="shared" si="2"/>
        <v>100</v>
      </c>
      <c r="G8" s="8">
        <f t="shared" si="2"/>
        <v>100</v>
      </c>
      <c r="H8" s="8">
        <f t="shared" si="2"/>
        <v>100</v>
      </c>
      <c r="I8" s="8">
        <f t="shared" si="2"/>
        <v>0</v>
      </c>
    </row>
    <row r="9" spans="1:11" x14ac:dyDescent="0.25">
      <c r="A9" s="7"/>
      <c r="B9" s="7"/>
      <c r="C9" s="7" t="s">
        <v>8</v>
      </c>
      <c r="D9" s="8">
        <f t="shared" si="0"/>
        <v>378224.42000000004</v>
      </c>
      <c r="E9" s="8">
        <f t="shared" si="2"/>
        <v>131073.66</v>
      </c>
      <c r="F9" s="8">
        <f t="shared" si="2"/>
        <v>170263.16000000003</v>
      </c>
      <c r="G9" s="8">
        <f t="shared" si="2"/>
        <v>38430.300000000003</v>
      </c>
      <c r="H9" s="8">
        <f t="shared" si="2"/>
        <v>38457.300000000003</v>
      </c>
      <c r="I9" s="8">
        <f t="shared" si="2"/>
        <v>0</v>
      </c>
      <c r="K9" s="14">
        <f>SUM(D9:D10)</f>
        <v>1234416.83</v>
      </c>
    </row>
    <row r="10" spans="1:11" x14ac:dyDescent="0.25">
      <c r="A10" s="7"/>
      <c r="B10" s="7"/>
      <c r="C10" s="7" t="s">
        <v>9</v>
      </c>
      <c r="D10" s="8">
        <f t="shared" si="0"/>
        <v>856192.40999999992</v>
      </c>
      <c r="E10" s="8">
        <f t="shared" si="2"/>
        <v>0</v>
      </c>
      <c r="F10" s="8">
        <f t="shared" si="2"/>
        <v>172851.11</v>
      </c>
      <c r="G10" s="8">
        <f t="shared" si="2"/>
        <v>214800</v>
      </c>
      <c r="H10" s="8">
        <f t="shared" si="2"/>
        <v>214900</v>
      </c>
      <c r="I10" s="8">
        <f t="shared" si="2"/>
        <v>253641.3</v>
      </c>
      <c r="K10" s="14">
        <f>SUM(D11:D13)</f>
        <v>856192.40999999992</v>
      </c>
    </row>
    <row r="11" spans="1:11" x14ac:dyDescent="0.25">
      <c r="A11" s="7"/>
      <c r="B11" s="7"/>
      <c r="C11" s="1" t="s">
        <v>5</v>
      </c>
      <c r="D11" s="8">
        <f t="shared" si="0"/>
        <v>0</v>
      </c>
      <c r="E11" s="8">
        <f t="shared" si="2"/>
        <v>0</v>
      </c>
      <c r="F11" s="8">
        <f t="shared" si="2"/>
        <v>0</v>
      </c>
      <c r="G11" s="8">
        <f t="shared" si="2"/>
        <v>0</v>
      </c>
      <c r="H11" s="8">
        <f t="shared" si="2"/>
        <v>0</v>
      </c>
      <c r="I11" s="8">
        <f t="shared" si="2"/>
        <v>0</v>
      </c>
    </row>
    <row r="12" spans="1:11" x14ac:dyDescent="0.25">
      <c r="A12" s="7"/>
      <c r="B12" s="7"/>
      <c r="C12" s="1" t="s">
        <v>6</v>
      </c>
      <c r="D12" s="8">
        <f t="shared" si="0"/>
        <v>755182.69</v>
      </c>
      <c r="E12" s="8">
        <f t="shared" si="2"/>
        <v>0</v>
      </c>
      <c r="F12" s="8">
        <f t="shared" si="2"/>
        <v>96782.69</v>
      </c>
      <c r="G12" s="8">
        <f t="shared" si="2"/>
        <v>208300</v>
      </c>
      <c r="H12" s="8">
        <f t="shared" si="2"/>
        <v>208300</v>
      </c>
      <c r="I12" s="8">
        <f t="shared" si="2"/>
        <v>241800</v>
      </c>
    </row>
    <row r="13" spans="1:11" x14ac:dyDescent="0.25">
      <c r="A13" s="7"/>
      <c r="B13" s="7"/>
      <c r="C13" s="10" t="s">
        <v>7</v>
      </c>
      <c r="D13" s="8">
        <f t="shared" si="0"/>
        <v>101009.72</v>
      </c>
      <c r="E13" s="8">
        <f t="shared" si="2"/>
        <v>0</v>
      </c>
      <c r="F13" s="8">
        <f t="shared" si="2"/>
        <v>76068.42</v>
      </c>
      <c r="G13" s="8">
        <f t="shared" si="2"/>
        <v>6500</v>
      </c>
      <c r="H13" s="8">
        <f t="shared" si="2"/>
        <v>6600</v>
      </c>
      <c r="I13" s="8">
        <f t="shared" si="2"/>
        <v>11841.3</v>
      </c>
    </row>
    <row r="14" spans="1:11" s="3" customFormat="1" x14ac:dyDescent="0.25">
      <c r="A14" s="2">
        <v>2</v>
      </c>
      <c r="B14" s="2" t="s">
        <v>38</v>
      </c>
      <c r="C14" s="2"/>
      <c r="D14" s="8">
        <f t="shared" si="0"/>
        <v>433763.48000000004</v>
      </c>
      <c r="E14" s="5">
        <f>SUM(E16:E19)+E21</f>
        <v>27554.47</v>
      </c>
      <c r="F14" s="5">
        <f t="shared" ref="F14:I14" si="3">SUM(F16:F19)+F21</f>
        <v>167114.27000000002</v>
      </c>
      <c r="G14" s="5">
        <f t="shared" si="3"/>
        <v>79631.58</v>
      </c>
      <c r="H14" s="5">
        <f t="shared" si="3"/>
        <v>79731.58</v>
      </c>
      <c r="I14" s="5">
        <f t="shared" si="3"/>
        <v>79731.58</v>
      </c>
      <c r="K14" s="13"/>
    </row>
    <row r="15" spans="1:11" s="3" customFormat="1" x14ac:dyDescent="0.25">
      <c r="A15" s="2"/>
      <c r="B15" s="2"/>
      <c r="C15" s="2" t="s">
        <v>22</v>
      </c>
      <c r="D15" s="8">
        <f t="shared" si="0"/>
        <v>129449.21</v>
      </c>
      <c r="E15" s="4">
        <f t="shared" ref="E15:I24" si="4">E26+E37+E48</f>
        <v>27554.47</v>
      </c>
      <c r="F15" s="4">
        <f t="shared" si="4"/>
        <v>92631.58</v>
      </c>
      <c r="G15" s="4">
        <f t="shared" si="4"/>
        <v>4631.58</v>
      </c>
      <c r="H15" s="4">
        <f t="shared" si="4"/>
        <v>4631.58</v>
      </c>
      <c r="I15" s="4">
        <f t="shared" si="4"/>
        <v>0</v>
      </c>
      <c r="K15" s="13"/>
    </row>
    <row r="16" spans="1:11" x14ac:dyDescent="0.25">
      <c r="A16" s="1"/>
      <c r="B16" s="1"/>
      <c r="C16" s="1" t="s">
        <v>5</v>
      </c>
      <c r="D16" s="8">
        <f t="shared" si="0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</row>
    <row r="17" spans="1:9" x14ac:dyDescent="0.25">
      <c r="A17" s="1"/>
      <c r="B17" s="1"/>
      <c r="C17" s="1" t="s">
        <v>6</v>
      </c>
      <c r="D17" s="8">
        <f t="shared" si="0"/>
        <v>113632.3</v>
      </c>
      <c r="E17" s="4">
        <f t="shared" si="4"/>
        <v>25632.3</v>
      </c>
      <c r="F17" s="4">
        <f t="shared" si="4"/>
        <v>88000</v>
      </c>
      <c r="G17" s="4">
        <f t="shared" si="4"/>
        <v>0</v>
      </c>
      <c r="H17" s="4">
        <f t="shared" si="4"/>
        <v>0</v>
      </c>
      <c r="I17" s="4">
        <f t="shared" si="4"/>
        <v>0</v>
      </c>
    </row>
    <row r="18" spans="1:9" x14ac:dyDescent="0.25">
      <c r="A18" s="1"/>
      <c r="B18" s="1"/>
      <c r="C18" s="1" t="s">
        <v>7</v>
      </c>
      <c r="D18" s="8">
        <f t="shared" si="0"/>
        <v>15816.91</v>
      </c>
      <c r="E18" s="4">
        <f t="shared" si="4"/>
        <v>1922.17</v>
      </c>
      <c r="F18" s="4">
        <f t="shared" si="4"/>
        <v>4631.58</v>
      </c>
      <c r="G18" s="4">
        <f t="shared" si="4"/>
        <v>4631.58</v>
      </c>
      <c r="H18" s="4">
        <f t="shared" si="4"/>
        <v>4631.58</v>
      </c>
      <c r="I18" s="4">
        <f t="shared" si="4"/>
        <v>0</v>
      </c>
    </row>
    <row r="19" spans="1:9" x14ac:dyDescent="0.25">
      <c r="A19" s="1"/>
      <c r="B19" s="1"/>
      <c r="C19" s="10" t="s">
        <v>36</v>
      </c>
      <c r="D19" s="8">
        <f t="shared" si="0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</row>
    <row r="20" spans="1:9" x14ac:dyDescent="0.25">
      <c r="A20" s="1"/>
      <c r="B20" s="1"/>
      <c r="C20" s="1" t="s">
        <v>8</v>
      </c>
      <c r="D20" s="8">
        <f t="shared" si="0"/>
        <v>129449.21000000002</v>
      </c>
      <c r="E20" s="4">
        <f t="shared" si="4"/>
        <v>27554.47</v>
      </c>
      <c r="F20" s="4">
        <f t="shared" si="4"/>
        <v>92631.580000000016</v>
      </c>
      <c r="G20" s="4">
        <f t="shared" si="4"/>
        <v>4631.5800000000017</v>
      </c>
      <c r="H20" s="4">
        <f t="shared" si="4"/>
        <v>4631.5800000000017</v>
      </c>
      <c r="I20" s="4">
        <f t="shared" si="4"/>
        <v>0</v>
      </c>
    </row>
    <row r="21" spans="1:9" x14ac:dyDescent="0.25">
      <c r="A21" s="1"/>
      <c r="B21" s="1"/>
      <c r="C21" s="1" t="s">
        <v>9</v>
      </c>
      <c r="D21" s="8">
        <f t="shared" si="0"/>
        <v>304314.27</v>
      </c>
      <c r="E21" s="4">
        <f t="shared" si="4"/>
        <v>0</v>
      </c>
      <c r="F21" s="4">
        <f t="shared" si="4"/>
        <v>74482.69</v>
      </c>
      <c r="G21" s="4">
        <f t="shared" si="4"/>
        <v>75000</v>
      </c>
      <c r="H21" s="4">
        <f t="shared" si="4"/>
        <v>75100</v>
      </c>
      <c r="I21" s="4">
        <f t="shared" si="4"/>
        <v>79731.58</v>
      </c>
    </row>
    <row r="22" spans="1:9" x14ac:dyDescent="0.25">
      <c r="A22" s="1"/>
      <c r="B22" s="1"/>
      <c r="C22" s="1" t="s">
        <v>5</v>
      </c>
      <c r="D22" s="8">
        <f t="shared" si="0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  <c r="I22" s="4">
        <f t="shared" si="4"/>
        <v>0</v>
      </c>
    </row>
    <row r="23" spans="1:9" x14ac:dyDescent="0.25">
      <c r="A23" s="1"/>
      <c r="B23" s="1"/>
      <c r="C23" s="1" t="s">
        <v>6</v>
      </c>
      <c r="D23" s="8">
        <f t="shared" si="0"/>
        <v>299482.69</v>
      </c>
      <c r="E23" s="4">
        <f t="shared" si="4"/>
        <v>0</v>
      </c>
      <c r="F23" s="4">
        <f t="shared" si="4"/>
        <v>74482.69</v>
      </c>
      <c r="G23" s="4">
        <f t="shared" si="4"/>
        <v>75000</v>
      </c>
      <c r="H23" s="4">
        <f t="shared" si="4"/>
        <v>75000</v>
      </c>
      <c r="I23" s="4">
        <f t="shared" si="4"/>
        <v>75000</v>
      </c>
    </row>
    <row r="24" spans="1:9" x14ac:dyDescent="0.25">
      <c r="A24" s="1"/>
      <c r="B24" s="1"/>
      <c r="C24" s="10" t="s">
        <v>7</v>
      </c>
      <c r="D24" s="8">
        <f t="shared" si="0"/>
        <v>4831.58</v>
      </c>
      <c r="E24" s="4">
        <f t="shared" si="4"/>
        <v>0</v>
      </c>
      <c r="F24" s="4">
        <f t="shared" si="4"/>
        <v>0</v>
      </c>
      <c r="G24" s="4">
        <f t="shared" si="4"/>
        <v>0</v>
      </c>
      <c r="H24" s="4">
        <f t="shared" si="4"/>
        <v>100</v>
      </c>
      <c r="I24" s="4">
        <f t="shared" si="4"/>
        <v>4731.58</v>
      </c>
    </row>
    <row r="25" spans="1:9" x14ac:dyDescent="0.25">
      <c r="A25" s="1" t="s">
        <v>10</v>
      </c>
      <c r="B25" s="1" t="s">
        <v>23</v>
      </c>
      <c r="C25" s="1"/>
      <c r="D25" s="8">
        <f t="shared" si="0"/>
        <v>433763.48000000004</v>
      </c>
      <c r="E25" s="5">
        <f>SUM(E27:E30)+E32</f>
        <v>27554.47</v>
      </c>
      <c r="F25" s="5">
        <f t="shared" ref="F25:I25" si="5">SUM(F27:F30)+F32</f>
        <v>167114.27000000002</v>
      </c>
      <c r="G25" s="5">
        <f t="shared" si="5"/>
        <v>79631.58</v>
      </c>
      <c r="H25" s="5">
        <f t="shared" si="5"/>
        <v>79731.58</v>
      </c>
      <c r="I25" s="5">
        <f t="shared" si="5"/>
        <v>79731.58</v>
      </c>
    </row>
    <row r="26" spans="1:9" x14ac:dyDescent="0.25">
      <c r="A26" s="1"/>
      <c r="B26" s="1"/>
      <c r="C26" s="2" t="s">
        <v>22</v>
      </c>
      <c r="D26" s="8">
        <f t="shared" si="0"/>
        <v>129449.21</v>
      </c>
      <c r="E26" s="20">
        <f>E27+E28+E29+E30</f>
        <v>27554.47</v>
      </c>
      <c r="F26" s="20">
        <f t="shared" ref="F26:I26" si="6">F27+F28+F29+F30</f>
        <v>92631.58</v>
      </c>
      <c r="G26" s="20">
        <f t="shared" si="6"/>
        <v>4631.58</v>
      </c>
      <c r="H26" s="20">
        <f t="shared" si="6"/>
        <v>4631.58</v>
      </c>
      <c r="I26" s="20">
        <f t="shared" si="6"/>
        <v>0</v>
      </c>
    </row>
    <row r="27" spans="1:9" x14ac:dyDescent="0.25">
      <c r="A27" s="1"/>
      <c r="B27" s="1"/>
      <c r="C27" s="1" t="s">
        <v>5</v>
      </c>
      <c r="D27" s="8">
        <f t="shared" si="0"/>
        <v>0</v>
      </c>
      <c r="E27" s="10"/>
      <c r="F27" s="1"/>
      <c r="G27" s="1"/>
      <c r="H27" s="1"/>
      <c r="I27" s="1"/>
    </row>
    <row r="28" spans="1:9" x14ac:dyDescent="0.25">
      <c r="A28" s="1"/>
      <c r="B28" s="1"/>
      <c r="C28" s="1" t="s">
        <v>6</v>
      </c>
      <c r="D28" s="8">
        <f t="shared" si="0"/>
        <v>113632.3</v>
      </c>
      <c r="E28" s="7">
        <f>25095.27+537.03</f>
        <v>25632.3</v>
      </c>
      <c r="F28" s="1">
        <v>88000</v>
      </c>
      <c r="G28" s="1"/>
      <c r="H28" s="1"/>
      <c r="I28" s="1"/>
    </row>
    <row r="29" spans="1:9" s="11" customFormat="1" x14ac:dyDescent="0.25">
      <c r="A29" s="10"/>
      <c r="B29" s="10"/>
      <c r="C29" s="10" t="s">
        <v>7</v>
      </c>
      <c r="D29" s="8">
        <f t="shared" si="0"/>
        <v>15816.91</v>
      </c>
      <c r="E29" s="23">
        <f>1320.8+28.27+573.1</f>
        <v>1922.17</v>
      </c>
      <c r="F29" s="23">
        <f>4631.58</f>
        <v>4631.58</v>
      </c>
      <c r="G29" s="23">
        <v>4631.58</v>
      </c>
      <c r="H29" s="23">
        <v>4631.58</v>
      </c>
      <c r="I29" s="12"/>
    </row>
    <row r="30" spans="1:9" s="11" customFormat="1" x14ac:dyDescent="0.25">
      <c r="A30" s="10"/>
      <c r="B30" s="10"/>
      <c r="C30" s="10" t="s">
        <v>36</v>
      </c>
      <c r="D30" s="8">
        <f t="shared" si="0"/>
        <v>0</v>
      </c>
      <c r="E30" s="23"/>
      <c r="F30" s="23"/>
      <c r="G30" s="23"/>
      <c r="H30" s="23"/>
      <c r="I30" s="12"/>
    </row>
    <row r="31" spans="1:9" x14ac:dyDescent="0.25">
      <c r="A31" s="1"/>
      <c r="B31" s="1"/>
      <c r="C31" s="1" t="s">
        <v>8</v>
      </c>
      <c r="D31" s="8">
        <f t="shared" si="0"/>
        <v>129449.21000000002</v>
      </c>
      <c r="E31" s="9">
        <f>E25-E32</f>
        <v>27554.47</v>
      </c>
      <c r="F31" s="9">
        <f t="shared" ref="F31:I31" si="7">F25-F32</f>
        <v>92631.580000000016</v>
      </c>
      <c r="G31" s="9">
        <f t="shared" si="7"/>
        <v>4631.5800000000017</v>
      </c>
      <c r="H31" s="9">
        <f t="shared" si="7"/>
        <v>4631.5800000000017</v>
      </c>
      <c r="I31" s="9">
        <f t="shared" si="7"/>
        <v>0</v>
      </c>
    </row>
    <row r="32" spans="1:9" x14ac:dyDescent="0.25">
      <c r="A32" s="1"/>
      <c r="B32" s="1"/>
      <c r="C32" s="1" t="s">
        <v>9</v>
      </c>
      <c r="D32" s="8">
        <f t="shared" si="0"/>
        <v>304314.27</v>
      </c>
      <c r="E32" s="17">
        <f>SUM(E33:E35)</f>
        <v>0</v>
      </c>
      <c r="F32" s="17">
        <f t="shared" ref="F32:I32" si="8">SUM(F33:F35)</f>
        <v>74482.69</v>
      </c>
      <c r="G32" s="17">
        <f t="shared" si="8"/>
        <v>75000</v>
      </c>
      <c r="H32" s="17">
        <f t="shared" si="8"/>
        <v>75100</v>
      </c>
      <c r="I32" s="17">
        <f t="shared" si="8"/>
        <v>79731.58</v>
      </c>
    </row>
    <row r="33" spans="1:9" x14ac:dyDescent="0.25">
      <c r="A33" s="1"/>
      <c r="B33" s="1"/>
      <c r="C33" s="1" t="s">
        <v>5</v>
      </c>
      <c r="D33" s="8">
        <f t="shared" si="0"/>
        <v>0</v>
      </c>
      <c r="E33" s="1"/>
      <c r="F33" s="1"/>
      <c r="G33" s="1"/>
      <c r="H33" s="1"/>
      <c r="I33" s="1"/>
    </row>
    <row r="34" spans="1:9" x14ac:dyDescent="0.25">
      <c r="A34" s="1"/>
      <c r="B34" s="1"/>
      <c r="C34" s="1" t="s">
        <v>6</v>
      </c>
      <c r="D34" s="8">
        <f t="shared" si="0"/>
        <v>299482.69</v>
      </c>
      <c r="E34" s="1">
        <v>0</v>
      </c>
      <c r="F34" s="7">
        <f>79114.27-F29</f>
        <v>74482.69</v>
      </c>
      <c r="G34" s="7">
        <v>75000</v>
      </c>
      <c r="H34" s="7">
        <v>75000</v>
      </c>
      <c r="I34" s="7">
        <v>75000</v>
      </c>
    </row>
    <row r="35" spans="1:9" x14ac:dyDescent="0.25">
      <c r="A35" s="1"/>
      <c r="B35" s="1"/>
      <c r="C35" s="10" t="s">
        <v>7</v>
      </c>
      <c r="D35" s="8">
        <f t="shared" si="0"/>
        <v>4831.58</v>
      </c>
      <c r="E35" s="1"/>
      <c r="F35" s="1"/>
      <c r="G35" s="1"/>
      <c r="H35" s="1">
        <v>100</v>
      </c>
      <c r="I35" s="7">
        <f>4631.58+100</f>
        <v>4731.58</v>
      </c>
    </row>
    <row r="36" spans="1:9" x14ac:dyDescent="0.25">
      <c r="A36" s="1" t="s">
        <v>12</v>
      </c>
      <c r="B36" s="1" t="s">
        <v>11</v>
      </c>
      <c r="C36" s="1"/>
      <c r="D36" s="8">
        <f t="shared" si="0"/>
        <v>0</v>
      </c>
      <c r="E36" s="5">
        <f>SUM(E38:E41)+E43</f>
        <v>0</v>
      </c>
      <c r="F36" s="5">
        <f t="shared" ref="F36:I36" si="9">SUM(F38:F41)+F43</f>
        <v>0</v>
      </c>
      <c r="G36" s="5">
        <f t="shared" si="9"/>
        <v>0</v>
      </c>
      <c r="H36" s="5">
        <f t="shared" si="9"/>
        <v>0</v>
      </c>
      <c r="I36" s="5">
        <f t="shared" si="9"/>
        <v>0</v>
      </c>
    </row>
    <row r="37" spans="1:9" x14ac:dyDescent="0.25">
      <c r="A37" s="1"/>
      <c r="B37" s="1"/>
      <c r="C37" s="2" t="s">
        <v>22</v>
      </c>
      <c r="D37" s="8">
        <f t="shared" si="0"/>
        <v>0</v>
      </c>
      <c r="E37" s="20">
        <f>E38+E39+E40+E41</f>
        <v>0</v>
      </c>
      <c r="F37" s="20">
        <f t="shared" ref="F37:I37" si="10">F38+F39+F40+F41</f>
        <v>0</v>
      </c>
      <c r="G37" s="20">
        <f t="shared" si="10"/>
        <v>0</v>
      </c>
      <c r="H37" s="20">
        <f t="shared" si="10"/>
        <v>0</v>
      </c>
      <c r="I37" s="20">
        <f t="shared" si="10"/>
        <v>0</v>
      </c>
    </row>
    <row r="38" spans="1:9" x14ac:dyDescent="0.25">
      <c r="A38" s="1"/>
      <c r="B38" s="1"/>
      <c r="C38" s="1" t="s">
        <v>5</v>
      </c>
      <c r="D38" s="8">
        <f t="shared" si="0"/>
        <v>0</v>
      </c>
      <c r="E38" s="10"/>
      <c r="F38" s="25"/>
      <c r="G38" s="25"/>
      <c r="H38" s="25"/>
      <c r="I38" s="25"/>
    </row>
    <row r="39" spans="1:9" x14ac:dyDescent="0.25">
      <c r="A39" s="1"/>
      <c r="B39" s="1"/>
      <c r="C39" s="1" t="s">
        <v>6</v>
      </c>
      <c r="D39" s="8">
        <f t="shared" si="0"/>
        <v>0</v>
      </c>
      <c r="E39" s="10">
        <v>0</v>
      </c>
      <c r="F39" s="25"/>
      <c r="G39" s="25"/>
      <c r="H39" s="25"/>
      <c r="I39" s="25"/>
    </row>
    <row r="40" spans="1:9" s="11" customFormat="1" x14ac:dyDescent="0.25">
      <c r="A40" s="10"/>
      <c r="B40" s="10"/>
      <c r="C40" s="10" t="s">
        <v>7</v>
      </c>
      <c r="D40" s="8">
        <f t="shared" si="0"/>
        <v>0</v>
      </c>
      <c r="E40" s="12">
        <v>0</v>
      </c>
      <c r="F40" s="26"/>
      <c r="G40" s="26"/>
      <c r="H40" s="26"/>
      <c r="I40" s="26"/>
    </row>
    <row r="41" spans="1:9" s="11" customFormat="1" x14ac:dyDescent="0.25">
      <c r="A41" s="10"/>
      <c r="B41" s="10"/>
      <c r="C41" s="10" t="s">
        <v>36</v>
      </c>
      <c r="D41" s="8">
        <f t="shared" si="0"/>
        <v>0</v>
      </c>
      <c r="E41" s="12"/>
      <c r="F41" s="26"/>
      <c r="G41" s="26"/>
      <c r="H41" s="26"/>
      <c r="I41" s="26"/>
    </row>
    <row r="42" spans="1:9" x14ac:dyDescent="0.25">
      <c r="A42" s="1"/>
      <c r="B42" s="1"/>
      <c r="C42" s="1" t="s">
        <v>8</v>
      </c>
      <c r="D42" s="8">
        <f t="shared" si="0"/>
        <v>0</v>
      </c>
      <c r="E42" s="9">
        <f>E36-E43</f>
        <v>0</v>
      </c>
      <c r="F42" s="25">
        <f t="shared" ref="F42:I42" si="11">F36-F43</f>
        <v>0</v>
      </c>
      <c r="G42" s="25">
        <f t="shared" si="11"/>
        <v>0</v>
      </c>
      <c r="H42" s="25">
        <f t="shared" si="11"/>
        <v>0</v>
      </c>
      <c r="I42" s="25">
        <f t="shared" si="11"/>
        <v>0</v>
      </c>
    </row>
    <row r="43" spans="1:9" x14ac:dyDescent="0.25">
      <c r="A43" s="1"/>
      <c r="B43" s="1"/>
      <c r="C43" s="1" t="s">
        <v>9</v>
      </c>
      <c r="D43" s="8">
        <f t="shared" si="0"/>
        <v>0</v>
      </c>
      <c r="E43" s="17">
        <f>SUM(E44:E46)</f>
        <v>0</v>
      </c>
      <c r="F43" s="27">
        <f t="shared" ref="F43:I43" si="12">SUM(F44:F46)</f>
        <v>0</v>
      </c>
      <c r="G43" s="27">
        <f t="shared" si="12"/>
        <v>0</v>
      </c>
      <c r="H43" s="27">
        <f t="shared" si="12"/>
        <v>0</v>
      </c>
      <c r="I43" s="27">
        <f t="shared" si="12"/>
        <v>0</v>
      </c>
    </row>
    <row r="44" spans="1:9" x14ac:dyDescent="0.25">
      <c r="A44" s="1"/>
      <c r="B44" s="1"/>
      <c r="C44" s="1" t="s">
        <v>5</v>
      </c>
      <c r="D44" s="8">
        <f t="shared" si="0"/>
        <v>0</v>
      </c>
      <c r="E44" s="1"/>
      <c r="F44" s="25"/>
      <c r="G44" s="25"/>
      <c r="H44" s="25"/>
      <c r="I44" s="25"/>
    </row>
    <row r="45" spans="1:9" x14ac:dyDescent="0.25">
      <c r="A45" s="1"/>
      <c r="B45" s="1"/>
      <c r="C45" s="1" t="s">
        <v>6</v>
      </c>
      <c r="D45" s="8">
        <f t="shared" si="0"/>
        <v>0</v>
      </c>
      <c r="E45" s="16">
        <v>0</v>
      </c>
      <c r="F45" s="25"/>
      <c r="G45" s="25"/>
      <c r="H45" s="25"/>
      <c r="I45" s="25"/>
    </row>
    <row r="46" spans="1:9" x14ac:dyDescent="0.25">
      <c r="A46" s="1"/>
      <c r="B46" s="1"/>
      <c r="C46" s="10" t="s">
        <v>7</v>
      </c>
      <c r="D46" s="8">
        <f t="shared" si="0"/>
        <v>0</v>
      </c>
      <c r="E46" s="1"/>
      <c r="F46" s="25"/>
      <c r="G46" s="25"/>
      <c r="H46" s="25"/>
      <c r="I46" s="25"/>
    </row>
    <row r="47" spans="1:9" x14ac:dyDescent="0.25">
      <c r="A47" s="1" t="s">
        <v>13</v>
      </c>
      <c r="B47" s="1" t="s">
        <v>14</v>
      </c>
      <c r="C47" s="1"/>
      <c r="D47" s="8">
        <f t="shared" si="0"/>
        <v>0</v>
      </c>
      <c r="E47" s="5">
        <f>SUM(E49:E52)+E54</f>
        <v>0</v>
      </c>
      <c r="F47" s="5">
        <f t="shared" ref="F47:I47" si="13">SUM(F49:F52)+F54</f>
        <v>0</v>
      </c>
      <c r="G47" s="5">
        <f t="shared" si="13"/>
        <v>0</v>
      </c>
      <c r="H47" s="5">
        <f t="shared" si="13"/>
        <v>0</v>
      </c>
      <c r="I47" s="5">
        <f t="shared" si="13"/>
        <v>0</v>
      </c>
    </row>
    <row r="48" spans="1:9" x14ac:dyDescent="0.25">
      <c r="A48" s="1"/>
      <c r="B48" s="1"/>
      <c r="C48" s="2" t="s">
        <v>22</v>
      </c>
      <c r="D48" s="8">
        <f t="shared" si="0"/>
        <v>0</v>
      </c>
      <c r="E48" s="20">
        <f>E49+E50+E51+E52</f>
        <v>0</v>
      </c>
      <c r="F48" s="20">
        <f t="shared" ref="F48:I48" si="14">F49+F50+F51+F52</f>
        <v>0</v>
      </c>
      <c r="G48" s="20">
        <f t="shared" si="14"/>
        <v>0</v>
      </c>
      <c r="H48" s="20">
        <f t="shared" si="14"/>
        <v>0</v>
      </c>
      <c r="I48" s="20">
        <f t="shared" si="14"/>
        <v>0</v>
      </c>
    </row>
    <row r="49" spans="1:9" x14ac:dyDescent="0.25">
      <c r="A49" s="1"/>
      <c r="B49" s="1"/>
      <c r="C49" s="1" t="s">
        <v>5</v>
      </c>
      <c r="D49" s="8">
        <f t="shared" si="0"/>
        <v>0</v>
      </c>
      <c r="E49" s="1"/>
      <c r="F49" s="1"/>
      <c r="G49" s="1"/>
      <c r="H49" s="1"/>
      <c r="I49" s="1"/>
    </row>
    <row r="50" spans="1:9" x14ac:dyDescent="0.25">
      <c r="A50" s="1"/>
      <c r="B50" s="1"/>
      <c r="C50" s="1" t="s">
        <v>6</v>
      </c>
      <c r="D50" s="8">
        <f t="shared" si="0"/>
        <v>0</v>
      </c>
      <c r="E50" s="1"/>
      <c r="F50" s="1"/>
      <c r="G50" s="1"/>
      <c r="H50" s="1"/>
      <c r="I50" s="1"/>
    </row>
    <row r="51" spans="1:9" s="11" customFormat="1" x14ac:dyDescent="0.25">
      <c r="A51" s="10"/>
      <c r="B51" s="10"/>
      <c r="C51" s="10" t="s">
        <v>7</v>
      </c>
      <c r="D51" s="8">
        <f t="shared" si="0"/>
        <v>0</v>
      </c>
      <c r="E51" s="12"/>
      <c r="F51" s="12">
        <v>0</v>
      </c>
      <c r="G51" s="12">
        <v>0</v>
      </c>
      <c r="H51" s="12"/>
      <c r="I51" s="12"/>
    </row>
    <row r="52" spans="1:9" s="11" customFormat="1" x14ac:dyDescent="0.25">
      <c r="A52" s="10"/>
      <c r="B52" s="10"/>
      <c r="C52" s="10" t="s">
        <v>36</v>
      </c>
      <c r="D52" s="8">
        <f t="shared" si="0"/>
        <v>0</v>
      </c>
      <c r="E52" s="12"/>
      <c r="F52" s="12"/>
      <c r="G52" s="12"/>
      <c r="H52" s="12"/>
      <c r="I52" s="12"/>
    </row>
    <row r="53" spans="1:9" x14ac:dyDescent="0.25">
      <c r="A53" s="1"/>
      <c r="B53" s="1"/>
      <c r="C53" s="1" t="s">
        <v>8</v>
      </c>
      <c r="D53" s="8">
        <f t="shared" si="0"/>
        <v>0</v>
      </c>
      <c r="E53" s="9">
        <f>E47-E54</f>
        <v>0</v>
      </c>
      <c r="F53" s="9">
        <f t="shared" ref="F53:I53" si="15">F47-F54</f>
        <v>0</v>
      </c>
      <c r="G53" s="9">
        <f t="shared" si="15"/>
        <v>0</v>
      </c>
      <c r="H53" s="9">
        <f t="shared" si="15"/>
        <v>0</v>
      </c>
      <c r="I53" s="9">
        <f t="shared" si="15"/>
        <v>0</v>
      </c>
    </row>
    <row r="54" spans="1:9" x14ac:dyDescent="0.25">
      <c r="A54" s="1"/>
      <c r="B54" s="1"/>
      <c r="C54" s="1" t="s">
        <v>9</v>
      </c>
      <c r="D54" s="8">
        <f t="shared" si="0"/>
        <v>0</v>
      </c>
      <c r="E54" s="17">
        <f>SUM(E55:E57)</f>
        <v>0</v>
      </c>
      <c r="F54" s="17">
        <f t="shared" ref="F54:I54" si="16">SUM(F55:F57)</f>
        <v>0</v>
      </c>
      <c r="G54" s="17">
        <f t="shared" si="16"/>
        <v>0</v>
      </c>
      <c r="H54" s="17">
        <f t="shared" si="16"/>
        <v>0</v>
      </c>
      <c r="I54" s="17">
        <f t="shared" si="16"/>
        <v>0</v>
      </c>
    </row>
    <row r="55" spans="1:9" x14ac:dyDescent="0.25">
      <c r="A55" s="1"/>
      <c r="B55" s="1"/>
      <c r="C55" s="1" t="s">
        <v>5</v>
      </c>
      <c r="D55" s="8">
        <f t="shared" si="0"/>
        <v>0</v>
      </c>
      <c r="E55" s="1"/>
      <c r="F55" s="1"/>
      <c r="G55" s="1"/>
      <c r="H55" s="1"/>
      <c r="I55" s="1"/>
    </row>
    <row r="56" spans="1:9" x14ac:dyDescent="0.25">
      <c r="A56" s="1"/>
      <c r="B56" s="1"/>
      <c r="C56" s="1" t="s">
        <v>6</v>
      </c>
      <c r="D56" s="8">
        <f t="shared" si="0"/>
        <v>0</v>
      </c>
      <c r="E56" s="1"/>
      <c r="F56" s="1"/>
      <c r="G56" s="1"/>
      <c r="H56" s="1"/>
      <c r="I56" s="1"/>
    </row>
    <row r="57" spans="1:9" x14ac:dyDescent="0.25">
      <c r="A57" s="1"/>
      <c r="B57" s="1"/>
      <c r="C57" s="10" t="s">
        <v>7</v>
      </c>
      <c r="D57" s="8">
        <f t="shared" si="0"/>
        <v>0</v>
      </c>
      <c r="E57" s="1"/>
      <c r="F57" s="1"/>
      <c r="G57" s="1"/>
      <c r="H57" s="1"/>
      <c r="I57" s="1"/>
    </row>
    <row r="58" spans="1:9" s="3" customFormat="1" x14ac:dyDescent="0.25">
      <c r="A58" s="2">
        <v>3</v>
      </c>
      <c r="B58" s="2" t="s">
        <v>15</v>
      </c>
      <c r="C58" s="2"/>
      <c r="D58" s="8">
        <f>SUM(E58:I58)</f>
        <v>343424.19</v>
      </c>
      <c r="E58" s="5">
        <f>SUM(E60:E63)+E65</f>
        <v>103519.19</v>
      </c>
      <c r="F58" s="5">
        <f t="shared" ref="F58:I58" si="17">SUM(F60:F63)+F65</f>
        <v>140000</v>
      </c>
      <c r="G58" s="5">
        <f t="shared" si="17"/>
        <v>33189</v>
      </c>
      <c r="H58" s="5">
        <f t="shared" si="17"/>
        <v>33216</v>
      </c>
      <c r="I58" s="5">
        <f t="shared" si="17"/>
        <v>33500</v>
      </c>
    </row>
    <row r="59" spans="1:9" s="3" customFormat="1" x14ac:dyDescent="0.25">
      <c r="A59" s="2"/>
      <c r="B59" s="2"/>
      <c r="C59" s="2" t="s">
        <v>22</v>
      </c>
      <c r="D59" s="8">
        <f t="shared" si="0"/>
        <v>234924.19</v>
      </c>
      <c r="E59" s="20">
        <f>E60+E61+E62+E63</f>
        <v>103519.19</v>
      </c>
      <c r="F59" s="20">
        <f t="shared" ref="F59:I59" si="18">F60+F61+F62+F63</f>
        <v>65000</v>
      </c>
      <c r="G59" s="20">
        <f t="shared" si="18"/>
        <v>33189</v>
      </c>
      <c r="H59" s="20">
        <f t="shared" si="18"/>
        <v>33216</v>
      </c>
      <c r="I59" s="20">
        <f t="shared" si="18"/>
        <v>0</v>
      </c>
    </row>
    <row r="60" spans="1:9" x14ac:dyDescent="0.25">
      <c r="A60" s="1"/>
      <c r="B60" s="1"/>
      <c r="C60" s="1" t="s">
        <v>5</v>
      </c>
      <c r="D60" s="8">
        <f t="shared" si="0"/>
        <v>0</v>
      </c>
      <c r="E60" s="4">
        <f>E71+E82</f>
        <v>0</v>
      </c>
      <c r="F60" s="4">
        <f t="shared" ref="F60:I60" si="19">F71+F82</f>
        <v>0</v>
      </c>
      <c r="G60" s="4">
        <f t="shared" si="19"/>
        <v>0</v>
      </c>
      <c r="H60" s="4">
        <f t="shared" si="19"/>
        <v>0</v>
      </c>
      <c r="I60" s="4">
        <f t="shared" si="19"/>
        <v>0</v>
      </c>
    </row>
    <row r="61" spans="1:9" x14ac:dyDescent="0.25">
      <c r="A61" s="1"/>
      <c r="B61" s="1"/>
      <c r="C61" s="1" t="s">
        <v>6</v>
      </c>
      <c r="D61" s="8">
        <f t="shared" si="0"/>
        <v>128059.19</v>
      </c>
      <c r="E61" s="4">
        <f t="shared" ref="E61:I68" si="20">E72+E83</f>
        <v>28519.19</v>
      </c>
      <c r="F61" s="4">
        <f t="shared" si="20"/>
        <v>33135</v>
      </c>
      <c r="G61" s="4">
        <f t="shared" si="20"/>
        <v>33189</v>
      </c>
      <c r="H61" s="4">
        <f t="shared" si="20"/>
        <v>33216</v>
      </c>
      <c r="I61" s="4">
        <f t="shared" si="20"/>
        <v>0</v>
      </c>
    </row>
    <row r="62" spans="1:9" s="11" customFormat="1" x14ac:dyDescent="0.25">
      <c r="A62" s="10"/>
      <c r="B62" s="10"/>
      <c r="C62" s="10" t="s">
        <v>7</v>
      </c>
      <c r="D62" s="8">
        <f t="shared" si="0"/>
        <v>106865</v>
      </c>
      <c r="E62" s="4">
        <f t="shared" si="20"/>
        <v>75000</v>
      </c>
      <c r="F62" s="4">
        <f t="shared" si="20"/>
        <v>31865</v>
      </c>
      <c r="G62" s="4">
        <f t="shared" si="20"/>
        <v>0</v>
      </c>
      <c r="H62" s="4">
        <f t="shared" si="20"/>
        <v>0</v>
      </c>
      <c r="I62" s="4">
        <f t="shared" si="20"/>
        <v>0</v>
      </c>
    </row>
    <row r="63" spans="1:9" s="11" customFormat="1" x14ac:dyDescent="0.25">
      <c r="A63" s="10"/>
      <c r="B63" s="10"/>
      <c r="C63" s="10" t="s">
        <v>36</v>
      </c>
      <c r="D63" s="8">
        <f t="shared" si="0"/>
        <v>0</v>
      </c>
      <c r="E63" s="4">
        <f t="shared" si="20"/>
        <v>0</v>
      </c>
      <c r="F63" s="4">
        <f t="shared" si="20"/>
        <v>0</v>
      </c>
      <c r="G63" s="4">
        <f t="shared" si="20"/>
        <v>0</v>
      </c>
      <c r="H63" s="4">
        <f t="shared" si="20"/>
        <v>0</v>
      </c>
      <c r="I63" s="4">
        <f t="shared" si="20"/>
        <v>0</v>
      </c>
    </row>
    <row r="64" spans="1:9" x14ac:dyDescent="0.25">
      <c r="A64" s="1"/>
      <c r="B64" s="1"/>
      <c r="C64" s="1" t="s">
        <v>8</v>
      </c>
      <c r="D64" s="8">
        <f t="shared" si="0"/>
        <v>234924.19</v>
      </c>
      <c r="E64" s="4">
        <f t="shared" si="20"/>
        <v>103519.19</v>
      </c>
      <c r="F64" s="4">
        <f t="shared" si="20"/>
        <v>65000</v>
      </c>
      <c r="G64" s="4">
        <f t="shared" si="20"/>
        <v>33189</v>
      </c>
      <c r="H64" s="4">
        <f t="shared" si="20"/>
        <v>33216</v>
      </c>
      <c r="I64" s="4">
        <f t="shared" si="20"/>
        <v>0</v>
      </c>
    </row>
    <row r="65" spans="1:9" x14ac:dyDescent="0.25">
      <c r="A65" s="1"/>
      <c r="B65" s="1"/>
      <c r="C65" s="1" t="s">
        <v>9</v>
      </c>
      <c r="D65" s="8">
        <f t="shared" si="0"/>
        <v>108500</v>
      </c>
      <c r="E65" s="4">
        <f t="shared" si="20"/>
        <v>0</v>
      </c>
      <c r="F65" s="4">
        <f t="shared" si="20"/>
        <v>75000</v>
      </c>
      <c r="G65" s="4">
        <f t="shared" si="20"/>
        <v>0</v>
      </c>
      <c r="H65" s="4">
        <f t="shared" si="20"/>
        <v>0</v>
      </c>
      <c r="I65" s="4">
        <f t="shared" si="20"/>
        <v>33500</v>
      </c>
    </row>
    <row r="66" spans="1:9" x14ac:dyDescent="0.25">
      <c r="A66" s="1"/>
      <c r="B66" s="1"/>
      <c r="C66" s="1" t="s">
        <v>5</v>
      </c>
      <c r="D66" s="8">
        <f t="shared" si="0"/>
        <v>0</v>
      </c>
      <c r="E66" s="4">
        <f t="shared" si="20"/>
        <v>0</v>
      </c>
      <c r="F66" s="4">
        <f t="shared" si="20"/>
        <v>0</v>
      </c>
      <c r="G66" s="4">
        <f t="shared" si="20"/>
        <v>0</v>
      </c>
      <c r="H66" s="4">
        <f t="shared" si="20"/>
        <v>0</v>
      </c>
      <c r="I66" s="4">
        <f t="shared" si="20"/>
        <v>0</v>
      </c>
    </row>
    <row r="67" spans="1:9" x14ac:dyDescent="0.25">
      <c r="A67" s="1"/>
      <c r="B67" s="1"/>
      <c r="C67" s="1" t="s">
        <v>6</v>
      </c>
      <c r="D67" s="8">
        <f t="shared" ref="D67:D123" si="21">SUM(E67:I67)</f>
        <v>33500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  <c r="I67" s="4">
        <f t="shared" si="20"/>
        <v>33500</v>
      </c>
    </row>
    <row r="68" spans="1:9" x14ac:dyDescent="0.25">
      <c r="A68" s="1"/>
      <c r="B68" s="1"/>
      <c r="C68" s="10" t="s">
        <v>7</v>
      </c>
      <c r="D68" s="8">
        <f t="shared" si="21"/>
        <v>75000</v>
      </c>
      <c r="E68" s="4">
        <f t="shared" si="20"/>
        <v>0</v>
      </c>
      <c r="F68" s="4">
        <f t="shared" si="20"/>
        <v>75000</v>
      </c>
      <c r="G68" s="4">
        <f t="shared" si="20"/>
        <v>0</v>
      </c>
      <c r="H68" s="4">
        <f t="shared" si="20"/>
        <v>0</v>
      </c>
      <c r="I68" s="4">
        <f t="shared" si="20"/>
        <v>0</v>
      </c>
    </row>
    <row r="69" spans="1:9" x14ac:dyDescent="0.25">
      <c r="A69" s="1" t="s">
        <v>16</v>
      </c>
      <c r="B69" s="1" t="s">
        <v>17</v>
      </c>
      <c r="C69" s="1"/>
      <c r="D69" s="8">
        <f>SUM(E69:I69)</f>
        <v>341429.19</v>
      </c>
      <c r="E69" s="5">
        <f>SUM(E71:E74)+E76</f>
        <v>101524.19</v>
      </c>
      <c r="F69" s="5">
        <f t="shared" ref="F69:I69" si="22">SUM(F71:F74)+F76</f>
        <v>140000</v>
      </c>
      <c r="G69" s="5">
        <f t="shared" si="22"/>
        <v>33189</v>
      </c>
      <c r="H69" s="5">
        <f t="shared" si="22"/>
        <v>33216</v>
      </c>
      <c r="I69" s="5">
        <f t="shared" si="22"/>
        <v>33500</v>
      </c>
    </row>
    <row r="70" spans="1:9" x14ac:dyDescent="0.25">
      <c r="A70" s="1"/>
      <c r="B70" s="1"/>
      <c r="C70" s="2" t="s">
        <v>22</v>
      </c>
      <c r="D70" s="8">
        <f t="shared" si="21"/>
        <v>232929.19</v>
      </c>
      <c r="E70" s="20">
        <f>E71+E72+E73+E74</f>
        <v>101524.19</v>
      </c>
      <c r="F70" s="20">
        <f t="shared" ref="F70:I70" si="23">F71+F72+F73+F74</f>
        <v>65000</v>
      </c>
      <c r="G70" s="20">
        <f t="shared" si="23"/>
        <v>33189</v>
      </c>
      <c r="H70" s="20">
        <f t="shared" si="23"/>
        <v>33216</v>
      </c>
      <c r="I70" s="20">
        <f t="shared" si="23"/>
        <v>0</v>
      </c>
    </row>
    <row r="71" spans="1:9" x14ac:dyDescent="0.25">
      <c r="A71" s="1"/>
      <c r="B71" s="1"/>
      <c r="C71" s="1" t="s">
        <v>5</v>
      </c>
      <c r="D71" s="8">
        <f t="shared" si="21"/>
        <v>0</v>
      </c>
      <c r="E71" s="1"/>
      <c r="F71" s="1"/>
      <c r="G71" s="1"/>
      <c r="H71" s="1"/>
      <c r="I71" s="1"/>
    </row>
    <row r="72" spans="1:9" x14ac:dyDescent="0.25">
      <c r="A72" s="1"/>
      <c r="B72" s="1"/>
      <c r="C72" s="1" t="s">
        <v>21</v>
      </c>
      <c r="D72" s="8">
        <f t="shared" si="21"/>
        <v>126064.19</v>
      </c>
      <c r="E72" s="7">
        <f>25519.19+1005</f>
        <v>26524.19</v>
      </c>
      <c r="F72" s="7">
        <v>33135</v>
      </c>
      <c r="G72" s="7">
        <v>33189</v>
      </c>
      <c r="H72" s="7">
        <v>33216</v>
      </c>
      <c r="I72" s="7"/>
    </row>
    <row r="73" spans="1:9" s="11" customFormat="1" x14ac:dyDescent="0.25">
      <c r="A73" s="10"/>
      <c r="B73" s="10" t="s">
        <v>31</v>
      </c>
      <c r="C73" s="10" t="s">
        <v>7</v>
      </c>
      <c r="D73" s="8">
        <f t="shared" si="21"/>
        <v>106865</v>
      </c>
      <c r="E73" s="23">
        <v>75000</v>
      </c>
      <c r="F73" s="23">
        <v>31865</v>
      </c>
      <c r="G73" s="23">
        <v>0</v>
      </c>
      <c r="H73" s="23">
        <v>0</v>
      </c>
      <c r="I73" s="23">
        <v>0</v>
      </c>
    </row>
    <row r="74" spans="1:9" s="11" customFormat="1" x14ac:dyDescent="0.25">
      <c r="A74" s="10"/>
      <c r="B74" s="10"/>
      <c r="C74" s="10" t="s">
        <v>36</v>
      </c>
      <c r="D74" s="8">
        <f t="shared" si="21"/>
        <v>0</v>
      </c>
      <c r="E74" s="23"/>
      <c r="F74" s="23"/>
      <c r="G74" s="23"/>
      <c r="H74" s="23"/>
      <c r="I74" s="23"/>
    </row>
    <row r="75" spans="1:9" x14ac:dyDescent="0.25">
      <c r="A75" s="1"/>
      <c r="B75" s="1"/>
      <c r="C75" s="1" t="s">
        <v>8</v>
      </c>
      <c r="D75" s="8">
        <f t="shared" si="21"/>
        <v>232929.19</v>
      </c>
      <c r="E75" s="9">
        <f>E69-E76</f>
        <v>101524.19</v>
      </c>
      <c r="F75" s="9">
        <f t="shared" ref="F75:I75" si="24">F69-F76</f>
        <v>65000</v>
      </c>
      <c r="G75" s="9">
        <f t="shared" si="24"/>
        <v>33189</v>
      </c>
      <c r="H75" s="9">
        <f t="shared" si="24"/>
        <v>33216</v>
      </c>
      <c r="I75" s="9">
        <f t="shared" si="24"/>
        <v>0</v>
      </c>
    </row>
    <row r="76" spans="1:9" x14ac:dyDescent="0.25">
      <c r="A76" s="1"/>
      <c r="B76" s="1"/>
      <c r="C76" s="1" t="s">
        <v>9</v>
      </c>
      <c r="D76" s="8">
        <f t="shared" si="21"/>
        <v>108500</v>
      </c>
      <c r="E76" s="17">
        <f>SUM(E77:E79)</f>
        <v>0</v>
      </c>
      <c r="F76" s="17">
        <f t="shared" ref="F76:I76" si="25">SUM(F77:F79)</f>
        <v>75000</v>
      </c>
      <c r="G76" s="17">
        <f t="shared" si="25"/>
        <v>0</v>
      </c>
      <c r="H76" s="17">
        <f t="shared" si="25"/>
        <v>0</v>
      </c>
      <c r="I76" s="17">
        <f t="shared" si="25"/>
        <v>33500</v>
      </c>
    </row>
    <row r="77" spans="1:9" x14ac:dyDescent="0.25">
      <c r="A77" s="1"/>
      <c r="B77" s="1"/>
      <c r="C77" s="1" t="s">
        <v>5</v>
      </c>
      <c r="D77" s="8">
        <f t="shared" si="21"/>
        <v>0</v>
      </c>
      <c r="E77" s="10"/>
      <c r="F77" s="10"/>
      <c r="G77" s="1"/>
      <c r="H77" s="1"/>
      <c r="I77" s="1"/>
    </row>
    <row r="78" spans="1:9" x14ac:dyDescent="0.25">
      <c r="A78" s="1"/>
      <c r="B78" s="1"/>
      <c r="C78" s="1" t="s">
        <v>6</v>
      </c>
      <c r="D78" s="8">
        <f t="shared" si="21"/>
        <v>33500</v>
      </c>
      <c r="E78" s="10"/>
      <c r="F78" s="10"/>
      <c r="G78" s="1"/>
      <c r="H78" s="1"/>
      <c r="I78" s="18">
        <v>33500</v>
      </c>
    </row>
    <row r="79" spans="1:9" x14ac:dyDescent="0.25">
      <c r="A79" s="1"/>
      <c r="B79" s="1"/>
      <c r="C79" s="10" t="s">
        <v>7</v>
      </c>
      <c r="D79" s="8">
        <f t="shared" si="21"/>
        <v>75000</v>
      </c>
      <c r="E79" s="10"/>
      <c r="F79" s="10">
        <v>75000</v>
      </c>
      <c r="G79" s="1"/>
      <c r="H79" s="1"/>
      <c r="I79" s="1"/>
    </row>
    <row r="80" spans="1:9" x14ac:dyDescent="0.25">
      <c r="A80" s="1" t="s">
        <v>18</v>
      </c>
      <c r="B80" s="1" t="s">
        <v>19</v>
      </c>
      <c r="C80" s="1"/>
      <c r="D80" s="8">
        <f t="shared" si="21"/>
        <v>1995</v>
      </c>
      <c r="E80" s="5">
        <f>SUM(E82:E85)+E87</f>
        <v>1995</v>
      </c>
      <c r="F80" s="5">
        <f t="shared" ref="F80:I80" si="26">SUM(F82:F85)+F87</f>
        <v>0</v>
      </c>
      <c r="G80" s="5">
        <f t="shared" si="26"/>
        <v>0</v>
      </c>
      <c r="H80" s="5">
        <f t="shared" si="26"/>
        <v>0</v>
      </c>
      <c r="I80" s="5">
        <f t="shared" si="26"/>
        <v>0</v>
      </c>
    </row>
    <row r="81" spans="1:11" x14ac:dyDescent="0.25">
      <c r="A81" s="1"/>
      <c r="B81" s="1"/>
      <c r="C81" s="2" t="s">
        <v>22</v>
      </c>
      <c r="D81" s="8">
        <f t="shared" si="21"/>
        <v>1995</v>
      </c>
      <c r="E81" s="20">
        <f>E82+E83+E84+E85</f>
        <v>1995</v>
      </c>
      <c r="F81" s="20">
        <f t="shared" ref="F81:I81" si="27">F82+F83+F84+F85</f>
        <v>0</v>
      </c>
      <c r="G81" s="20">
        <f t="shared" si="27"/>
        <v>0</v>
      </c>
      <c r="H81" s="20">
        <f t="shared" si="27"/>
        <v>0</v>
      </c>
      <c r="I81" s="20">
        <f t="shared" si="27"/>
        <v>0</v>
      </c>
    </row>
    <row r="82" spans="1:11" x14ac:dyDescent="0.25">
      <c r="A82" s="1"/>
      <c r="B82" s="1"/>
      <c r="C82" s="1" t="s">
        <v>5</v>
      </c>
      <c r="D82" s="8">
        <f t="shared" si="21"/>
        <v>0</v>
      </c>
      <c r="E82" s="1"/>
      <c r="F82" s="1"/>
      <c r="G82" s="1"/>
      <c r="H82" s="1"/>
      <c r="I82" s="1"/>
    </row>
    <row r="83" spans="1:11" x14ac:dyDescent="0.25">
      <c r="A83" s="1"/>
      <c r="B83" s="1"/>
      <c r="C83" s="1" t="s">
        <v>6</v>
      </c>
      <c r="D83" s="8">
        <f t="shared" si="21"/>
        <v>1995</v>
      </c>
      <c r="E83" s="7">
        <f>3000-1005</f>
        <v>1995</v>
      </c>
      <c r="F83" s="7"/>
      <c r="G83" s="7"/>
      <c r="H83" s="7"/>
      <c r="I83" s="7"/>
    </row>
    <row r="84" spans="1:11" s="11" customFormat="1" x14ac:dyDescent="0.25">
      <c r="A84" s="10"/>
      <c r="B84" s="10"/>
      <c r="C84" s="10" t="s">
        <v>7</v>
      </c>
      <c r="D84" s="8">
        <f t="shared" si="21"/>
        <v>0</v>
      </c>
      <c r="E84" s="12"/>
      <c r="F84" s="12"/>
      <c r="G84" s="12"/>
      <c r="H84" s="12"/>
      <c r="I84" s="12"/>
    </row>
    <row r="85" spans="1:11" s="11" customFormat="1" x14ac:dyDescent="0.25">
      <c r="A85" s="10"/>
      <c r="B85" s="10"/>
      <c r="C85" s="10" t="s">
        <v>36</v>
      </c>
      <c r="D85" s="8">
        <f t="shared" si="21"/>
        <v>0</v>
      </c>
      <c r="E85" s="12"/>
      <c r="F85" s="12"/>
      <c r="G85" s="12"/>
      <c r="H85" s="12"/>
      <c r="I85" s="12"/>
    </row>
    <row r="86" spans="1:11" x14ac:dyDescent="0.25">
      <c r="A86" s="1"/>
      <c r="B86" s="1"/>
      <c r="C86" s="1" t="s">
        <v>8</v>
      </c>
      <c r="D86" s="8">
        <f t="shared" si="21"/>
        <v>1995</v>
      </c>
      <c r="E86" s="9">
        <f>E80-E87</f>
        <v>1995</v>
      </c>
      <c r="F86" s="9">
        <f t="shared" ref="F86:I86" si="28">F80-F87</f>
        <v>0</v>
      </c>
      <c r="G86" s="9">
        <f t="shared" si="28"/>
        <v>0</v>
      </c>
      <c r="H86" s="9">
        <f t="shared" si="28"/>
        <v>0</v>
      </c>
      <c r="I86" s="9">
        <f t="shared" si="28"/>
        <v>0</v>
      </c>
    </row>
    <row r="87" spans="1:11" x14ac:dyDescent="0.25">
      <c r="A87" s="1"/>
      <c r="B87" s="1"/>
      <c r="C87" s="1" t="s">
        <v>9</v>
      </c>
      <c r="D87" s="8">
        <f t="shared" si="21"/>
        <v>0</v>
      </c>
      <c r="E87" s="17">
        <f>SUM(E88:E90)</f>
        <v>0</v>
      </c>
      <c r="F87" s="17">
        <f t="shared" ref="F87:I87" si="29">SUM(F88:F90)</f>
        <v>0</v>
      </c>
      <c r="G87" s="17">
        <f t="shared" si="29"/>
        <v>0</v>
      </c>
      <c r="H87" s="17">
        <f t="shared" si="29"/>
        <v>0</v>
      </c>
      <c r="I87" s="17">
        <f t="shared" si="29"/>
        <v>0</v>
      </c>
    </row>
    <row r="88" spans="1:11" x14ac:dyDescent="0.25">
      <c r="A88" s="1"/>
      <c r="B88" s="1"/>
      <c r="C88" s="1" t="s">
        <v>5</v>
      </c>
      <c r="D88" s="8">
        <f t="shared" si="21"/>
        <v>0</v>
      </c>
      <c r="E88" s="1"/>
      <c r="F88" s="1"/>
      <c r="G88" s="1"/>
      <c r="H88" s="1"/>
      <c r="I88" s="1"/>
    </row>
    <row r="89" spans="1:11" x14ac:dyDescent="0.25">
      <c r="A89" s="1"/>
      <c r="B89" s="1"/>
      <c r="C89" s="1" t="s">
        <v>6</v>
      </c>
      <c r="D89" s="8">
        <f t="shared" si="21"/>
        <v>0</v>
      </c>
      <c r="E89" s="10"/>
      <c r="F89" s="10"/>
      <c r="G89" s="10"/>
      <c r="H89" s="10"/>
      <c r="I89" s="10"/>
    </row>
    <row r="90" spans="1:11" x14ac:dyDescent="0.25">
      <c r="A90" s="1"/>
      <c r="B90" s="1"/>
      <c r="C90" s="10" t="s">
        <v>7</v>
      </c>
      <c r="D90" s="8">
        <f t="shared" si="21"/>
        <v>0</v>
      </c>
      <c r="E90" s="1"/>
      <c r="F90" s="1"/>
      <c r="G90" s="1"/>
      <c r="H90" s="1"/>
      <c r="I90" s="1"/>
    </row>
    <row r="91" spans="1:11" s="3" customFormat="1" x14ac:dyDescent="0.25">
      <c r="A91" s="2">
        <v>4</v>
      </c>
      <c r="B91" s="2" t="s">
        <v>39</v>
      </c>
      <c r="C91" s="2"/>
      <c r="D91" s="8">
        <f t="shared" si="21"/>
        <v>457229.16000000003</v>
      </c>
      <c r="E91" s="5">
        <f>SUM(E93:E96)+E98</f>
        <v>0</v>
      </c>
      <c r="F91" s="5">
        <f t="shared" ref="F91:I91" si="30">SUM(F93:F96)+F98</f>
        <v>36000</v>
      </c>
      <c r="G91" s="5">
        <f t="shared" si="30"/>
        <v>140409.72</v>
      </c>
      <c r="H91" s="5">
        <f t="shared" si="30"/>
        <v>140409.72</v>
      </c>
      <c r="I91" s="5">
        <f t="shared" si="30"/>
        <v>140409.72</v>
      </c>
      <c r="K91" s="13"/>
    </row>
    <row r="92" spans="1:11" s="3" customFormat="1" x14ac:dyDescent="0.25">
      <c r="A92" s="2"/>
      <c r="B92" s="2"/>
      <c r="C92" s="2" t="s">
        <v>22</v>
      </c>
      <c r="D92" s="8">
        <f t="shared" si="21"/>
        <v>13851.019999999999</v>
      </c>
      <c r="E92" s="20">
        <f>E93+E94+E95+E96</f>
        <v>0</v>
      </c>
      <c r="F92" s="20">
        <f t="shared" ref="F92:I92" si="31">F93+F94+F95+F96</f>
        <v>12631.58</v>
      </c>
      <c r="G92" s="20">
        <f t="shared" si="31"/>
        <v>609.72</v>
      </c>
      <c r="H92" s="20">
        <f t="shared" si="31"/>
        <v>609.72</v>
      </c>
      <c r="I92" s="20">
        <f t="shared" si="31"/>
        <v>0</v>
      </c>
      <c r="K92" s="13"/>
    </row>
    <row r="93" spans="1:11" x14ac:dyDescent="0.25">
      <c r="A93" s="1"/>
      <c r="B93" s="1"/>
      <c r="C93" s="1" t="s">
        <v>5</v>
      </c>
      <c r="D93" s="8">
        <f t="shared" si="21"/>
        <v>0</v>
      </c>
      <c r="E93" s="4">
        <f t="shared" ref="E93:I101" si="32">E104+E115</f>
        <v>0</v>
      </c>
      <c r="F93" s="4">
        <f t="shared" si="32"/>
        <v>0</v>
      </c>
      <c r="G93" s="4">
        <f t="shared" si="32"/>
        <v>0</v>
      </c>
      <c r="H93" s="4">
        <f t="shared" si="32"/>
        <v>0</v>
      </c>
      <c r="I93" s="4">
        <f t="shared" si="32"/>
        <v>0</v>
      </c>
    </row>
    <row r="94" spans="1:11" x14ac:dyDescent="0.25">
      <c r="A94" s="1"/>
      <c r="B94" s="1"/>
      <c r="C94" s="1" t="s">
        <v>6</v>
      </c>
      <c r="D94" s="8">
        <f t="shared" si="21"/>
        <v>12000</v>
      </c>
      <c r="E94" s="4">
        <f t="shared" si="32"/>
        <v>0</v>
      </c>
      <c r="F94" s="4">
        <f t="shared" si="32"/>
        <v>12000</v>
      </c>
      <c r="G94" s="4">
        <f t="shared" si="32"/>
        <v>0</v>
      </c>
      <c r="H94" s="4">
        <f t="shared" si="32"/>
        <v>0</v>
      </c>
      <c r="I94" s="4">
        <f t="shared" si="32"/>
        <v>0</v>
      </c>
    </row>
    <row r="95" spans="1:11" x14ac:dyDescent="0.25">
      <c r="A95" s="1"/>
      <c r="B95" s="1"/>
      <c r="C95" s="1" t="s">
        <v>7</v>
      </c>
      <c r="D95" s="8">
        <f t="shared" si="21"/>
        <v>1551.0200000000002</v>
      </c>
      <c r="E95" s="4">
        <f t="shared" si="32"/>
        <v>0</v>
      </c>
      <c r="F95" s="4">
        <f t="shared" si="32"/>
        <v>531.58000000000004</v>
      </c>
      <c r="G95" s="4">
        <f t="shared" si="32"/>
        <v>509.72</v>
      </c>
      <c r="H95" s="4">
        <f t="shared" si="32"/>
        <v>509.72</v>
      </c>
      <c r="I95" s="4">
        <f t="shared" si="32"/>
        <v>0</v>
      </c>
    </row>
    <row r="96" spans="1:11" x14ac:dyDescent="0.25">
      <c r="A96" s="1"/>
      <c r="B96" s="1"/>
      <c r="C96" s="10" t="s">
        <v>36</v>
      </c>
      <c r="D96" s="8">
        <f t="shared" si="21"/>
        <v>300</v>
      </c>
      <c r="E96" s="4">
        <f t="shared" si="32"/>
        <v>0</v>
      </c>
      <c r="F96" s="4">
        <f t="shared" si="32"/>
        <v>100</v>
      </c>
      <c r="G96" s="4">
        <f t="shared" si="32"/>
        <v>100</v>
      </c>
      <c r="H96" s="4">
        <f t="shared" si="32"/>
        <v>100</v>
      </c>
      <c r="I96" s="4">
        <f t="shared" si="32"/>
        <v>0</v>
      </c>
    </row>
    <row r="97" spans="1:9" x14ac:dyDescent="0.25">
      <c r="A97" s="1"/>
      <c r="B97" s="1"/>
      <c r="C97" s="1" t="s">
        <v>8</v>
      </c>
      <c r="D97" s="8">
        <f t="shared" si="21"/>
        <v>13851.020000000004</v>
      </c>
      <c r="E97" s="4">
        <f t="shared" si="32"/>
        <v>0</v>
      </c>
      <c r="F97" s="4">
        <f t="shared" si="32"/>
        <v>12631.580000000002</v>
      </c>
      <c r="G97" s="4">
        <f t="shared" si="32"/>
        <v>609.72000000000116</v>
      </c>
      <c r="H97" s="4">
        <f t="shared" si="32"/>
        <v>609.72000000000116</v>
      </c>
      <c r="I97" s="4">
        <f t="shared" si="32"/>
        <v>0</v>
      </c>
    </row>
    <row r="98" spans="1:9" x14ac:dyDescent="0.25">
      <c r="A98" s="1"/>
      <c r="B98" s="1"/>
      <c r="C98" s="1" t="s">
        <v>9</v>
      </c>
      <c r="D98" s="8">
        <f t="shared" si="21"/>
        <v>443378.14</v>
      </c>
      <c r="E98" s="4">
        <f t="shared" si="32"/>
        <v>0</v>
      </c>
      <c r="F98" s="4">
        <f t="shared" si="32"/>
        <v>23368.42</v>
      </c>
      <c r="G98" s="4">
        <f t="shared" si="32"/>
        <v>139800</v>
      </c>
      <c r="H98" s="4">
        <f t="shared" si="32"/>
        <v>139800</v>
      </c>
      <c r="I98" s="4">
        <f t="shared" si="32"/>
        <v>140409.72</v>
      </c>
    </row>
    <row r="99" spans="1:9" x14ac:dyDescent="0.25">
      <c r="A99" s="1"/>
      <c r="B99" s="1"/>
      <c r="C99" s="1" t="s">
        <v>5</v>
      </c>
      <c r="D99" s="8">
        <f t="shared" si="21"/>
        <v>0</v>
      </c>
      <c r="E99" s="4">
        <f t="shared" si="32"/>
        <v>0</v>
      </c>
      <c r="F99" s="4">
        <f t="shared" si="32"/>
        <v>0</v>
      </c>
      <c r="G99" s="4">
        <f t="shared" si="32"/>
        <v>0</v>
      </c>
      <c r="H99" s="4">
        <f t="shared" si="32"/>
        <v>0</v>
      </c>
      <c r="I99" s="4">
        <f t="shared" si="32"/>
        <v>0</v>
      </c>
    </row>
    <row r="100" spans="1:9" x14ac:dyDescent="0.25">
      <c r="A100" s="1"/>
      <c r="B100" s="1"/>
      <c r="C100" s="1" t="s">
        <v>6</v>
      </c>
      <c r="D100" s="8">
        <f t="shared" si="21"/>
        <v>422200</v>
      </c>
      <c r="E100" s="4">
        <f t="shared" si="32"/>
        <v>0</v>
      </c>
      <c r="F100" s="4">
        <f t="shared" si="32"/>
        <v>22300</v>
      </c>
      <c r="G100" s="4">
        <f t="shared" si="32"/>
        <v>133300</v>
      </c>
      <c r="H100" s="4">
        <f t="shared" si="32"/>
        <v>133300</v>
      </c>
      <c r="I100" s="4">
        <f t="shared" si="32"/>
        <v>133300</v>
      </c>
    </row>
    <row r="101" spans="1:9" x14ac:dyDescent="0.25">
      <c r="A101" s="1"/>
      <c r="B101" s="1"/>
      <c r="C101" s="10" t="s">
        <v>7</v>
      </c>
      <c r="D101" s="8">
        <f t="shared" si="21"/>
        <v>21178.14</v>
      </c>
      <c r="E101" s="4">
        <f t="shared" si="32"/>
        <v>0</v>
      </c>
      <c r="F101" s="4">
        <f t="shared" si="32"/>
        <v>1068.42</v>
      </c>
      <c r="G101" s="4">
        <f t="shared" si="32"/>
        <v>6500</v>
      </c>
      <c r="H101" s="4">
        <f t="shared" si="32"/>
        <v>6500</v>
      </c>
      <c r="I101" s="4">
        <f t="shared" si="32"/>
        <v>7109.72</v>
      </c>
    </row>
    <row r="102" spans="1:9" x14ac:dyDescent="0.25">
      <c r="A102" s="1" t="s">
        <v>33</v>
      </c>
      <c r="B102" s="1" t="s">
        <v>37</v>
      </c>
      <c r="C102" s="1"/>
      <c r="D102" s="8">
        <f t="shared" si="21"/>
        <v>457229.16000000003</v>
      </c>
      <c r="E102" s="5">
        <f>SUM(E104:E107)+E109</f>
        <v>0</v>
      </c>
      <c r="F102" s="5">
        <f t="shared" ref="F102:I102" si="33">SUM(F104:F107)+F109</f>
        <v>36000</v>
      </c>
      <c r="G102" s="5">
        <f t="shared" si="33"/>
        <v>140409.72</v>
      </c>
      <c r="H102" s="5">
        <f t="shared" si="33"/>
        <v>140409.72</v>
      </c>
      <c r="I102" s="5">
        <f t="shared" si="33"/>
        <v>140409.72</v>
      </c>
    </row>
    <row r="103" spans="1:9" x14ac:dyDescent="0.25">
      <c r="A103" s="1"/>
      <c r="B103" s="1"/>
      <c r="C103" s="2" t="s">
        <v>22</v>
      </c>
      <c r="D103" s="8">
        <f t="shared" si="21"/>
        <v>13851.019999999999</v>
      </c>
      <c r="E103" s="20">
        <f>E104+E105+E106+E107</f>
        <v>0</v>
      </c>
      <c r="F103" s="20">
        <f>F104+F105+F106+F107</f>
        <v>12631.58</v>
      </c>
      <c r="G103" s="20">
        <f t="shared" ref="G103:I103" si="34">G104+G105+G106+G107</f>
        <v>609.72</v>
      </c>
      <c r="H103" s="20">
        <f t="shared" si="34"/>
        <v>609.72</v>
      </c>
      <c r="I103" s="20">
        <f t="shared" si="34"/>
        <v>0</v>
      </c>
    </row>
    <row r="104" spans="1:9" x14ac:dyDescent="0.25">
      <c r="A104" s="1"/>
      <c r="B104" s="1"/>
      <c r="C104" s="1" t="s">
        <v>5</v>
      </c>
      <c r="D104" s="8">
        <f t="shared" si="21"/>
        <v>0</v>
      </c>
      <c r="E104" s="25"/>
      <c r="F104" s="10"/>
      <c r="G104" s="1"/>
      <c r="H104" s="1"/>
      <c r="I104" s="1"/>
    </row>
    <row r="105" spans="1:9" x14ac:dyDescent="0.25">
      <c r="A105" s="1"/>
      <c r="B105" s="1"/>
      <c r="C105" s="1" t="s">
        <v>6</v>
      </c>
      <c r="D105" s="8">
        <f t="shared" si="21"/>
        <v>12000</v>
      </c>
      <c r="E105" s="25">
        <v>0</v>
      </c>
      <c r="F105" s="7">
        <v>12000</v>
      </c>
      <c r="G105" s="1">
        <v>0</v>
      </c>
      <c r="H105" s="1">
        <v>0</v>
      </c>
      <c r="I105" s="1">
        <v>0</v>
      </c>
    </row>
    <row r="106" spans="1:9" s="11" customFormat="1" x14ac:dyDescent="0.25">
      <c r="A106" s="10"/>
      <c r="B106" s="10"/>
      <c r="C106" s="10" t="s">
        <v>7</v>
      </c>
      <c r="D106" s="8">
        <f t="shared" si="21"/>
        <v>1551.0200000000002</v>
      </c>
      <c r="E106" s="26">
        <v>0</v>
      </c>
      <c r="F106" s="23">
        <f>509.72+21.86</f>
        <v>531.58000000000004</v>
      </c>
      <c r="G106" s="23">
        <v>509.72</v>
      </c>
      <c r="H106" s="23">
        <v>509.72</v>
      </c>
      <c r="I106" s="12"/>
    </row>
    <row r="107" spans="1:9" s="11" customFormat="1" x14ac:dyDescent="0.25">
      <c r="A107" s="10"/>
      <c r="B107" s="10"/>
      <c r="C107" s="10" t="s">
        <v>36</v>
      </c>
      <c r="D107" s="8">
        <f t="shared" si="21"/>
        <v>300</v>
      </c>
      <c r="E107" s="26"/>
      <c r="F107" s="23">
        <v>100</v>
      </c>
      <c r="G107" s="23">
        <v>100</v>
      </c>
      <c r="H107" s="23">
        <v>100</v>
      </c>
      <c r="I107" s="12"/>
    </row>
    <row r="108" spans="1:9" x14ac:dyDescent="0.25">
      <c r="A108" s="1"/>
      <c r="B108" s="1"/>
      <c r="C108" s="1" t="s">
        <v>8</v>
      </c>
      <c r="D108" s="8">
        <f t="shared" si="21"/>
        <v>13851.020000000004</v>
      </c>
      <c r="E108" s="25">
        <f>E102-E109</f>
        <v>0</v>
      </c>
      <c r="F108" s="9">
        <f>F102-F109</f>
        <v>12631.580000000002</v>
      </c>
      <c r="G108" s="9">
        <f t="shared" ref="G108:I108" si="35">G102-G109</f>
        <v>609.72000000000116</v>
      </c>
      <c r="H108" s="9">
        <f t="shared" si="35"/>
        <v>609.72000000000116</v>
      </c>
      <c r="I108" s="9">
        <f t="shared" si="35"/>
        <v>0</v>
      </c>
    </row>
    <row r="109" spans="1:9" x14ac:dyDescent="0.25">
      <c r="A109" s="1"/>
      <c r="B109" s="1"/>
      <c r="C109" s="1" t="s">
        <v>9</v>
      </c>
      <c r="D109" s="8">
        <f t="shared" si="21"/>
        <v>443378.14</v>
      </c>
      <c r="E109" s="27">
        <f>SUM(E110:E112)</f>
        <v>0</v>
      </c>
      <c r="F109" s="17">
        <f t="shared" ref="F109:I109" si="36">SUM(F110:F112)</f>
        <v>23368.42</v>
      </c>
      <c r="G109" s="17">
        <f t="shared" si="36"/>
        <v>139800</v>
      </c>
      <c r="H109" s="17">
        <f t="shared" si="36"/>
        <v>139800</v>
      </c>
      <c r="I109" s="17">
        <f t="shared" si="36"/>
        <v>140409.72</v>
      </c>
    </row>
    <row r="110" spans="1:9" x14ac:dyDescent="0.25">
      <c r="A110" s="1"/>
      <c r="B110" s="1"/>
      <c r="C110" s="1" t="s">
        <v>5</v>
      </c>
      <c r="D110" s="8">
        <f t="shared" si="21"/>
        <v>0</v>
      </c>
      <c r="E110" s="25"/>
      <c r="F110" s="1"/>
      <c r="G110" s="1"/>
      <c r="H110" s="1"/>
      <c r="I110" s="1"/>
    </row>
    <row r="111" spans="1:9" x14ac:dyDescent="0.25">
      <c r="A111" s="1"/>
      <c r="B111" s="1"/>
      <c r="C111" s="1" t="s">
        <v>6</v>
      </c>
      <c r="D111" s="8">
        <f t="shared" si="21"/>
        <v>422200</v>
      </c>
      <c r="E111" s="25">
        <v>0</v>
      </c>
      <c r="F111" s="16">
        <f>20000+2300</f>
        <v>22300</v>
      </c>
      <c r="G111" s="16">
        <f>130000+3300</f>
        <v>133300</v>
      </c>
      <c r="H111" s="16">
        <f>130000+3300</f>
        <v>133300</v>
      </c>
      <c r="I111" s="16">
        <f>130000+3300</f>
        <v>133300</v>
      </c>
    </row>
    <row r="112" spans="1:9" x14ac:dyDescent="0.25">
      <c r="A112" s="1"/>
      <c r="B112" s="1"/>
      <c r="C112" s="10" t="s">
        <v>7</v>
      </c>
      <c r="D112" s="8">
        <f t="shared" si="21"/>
        <v>21178.14</v>
      </c>
      <c r="E112" s="25"/>
      <c r="F112" s="7">
        <v>1068.42</v>
      </c>
      <c r="G112" s="7">
        <v>6500</v>
      </c>
      <c r="H112" s="7">
        <v>6500</v>
      </c>
      <c r="I112" s="7">
        <f>6500+509.72+100</f>
        <v>7109.72</v>
      </c>
    </row>
    <row r="113" spans="1:9" x14ac:dyDescent="0.25">
      <c r="A113" s="1" t="s">
        <v>34</v>
      </c>
      <c r="B113" s="1" t="s">
        <v>36</v>
      </c>
      <c r="C113" s="1"/>
      <c r="D113" s="8">
        <f t="shared" si="21"/>
        <v>0</v>
      </c>
      <c r="E113" s="5">
        <f>SUM(E115:E118)+E120</f>
        <v>0</v>
      </c>
      <c r="F113" s="5">
        <f t="shared" ref="F113:I113" si="37">SUM(F115:F118)+F120</f>
        <v>0</v>
      </c>
      <c r="G113" s="5">
        <f t="shared" si="37"/>
        <v>0</v>
      </c>
      <c r="H113" s="5">
        <f t="shared" si="37"/>
        <v>0</v>
      </c>
      <c r="I113" s="5">
        <f t="shared" si="37"/>
        <v>0</v>
      </c>
    </row>
    <row r="114" spans="1:9" x14ac:dyDescent="0.25">
      <c r="A114" s="1"/>
      <c r="B114" s="1"/>
      <c r="C114" s="2" t="s">
        <v>22</v>
      </c>
      <c r="D114" s="8">
        <f t="shared" si="21"/>
        <v>0</v>
      </c>
      <c r="E114" s="20">
        <f>E115+E116+E117+E118</f>
        <v>0</v>
      </c>
      <c r="F114" s="20">
        <f t="shared" ref="F114:I114" si="38">F115+F116+F117+F118</f>
        <v>0</v>
      </c>
      <c r="G114" s="20">
        <f t="shared" si="38"/>
        <v>0</v>
      </c>
      <c r="H114" s="20">
        <f t="shared" si="38"/>
        <v>0</v>
      </c>
      <c r="I114" s="20">
        <f t="shared" si="38"/>
        <v>0</v>
      </c>
    </row>
    <row r="115" spans="1:9" x14ac:dyDescent="0.25">
      <c r="A115" s="1"/>
      <c r="B115" s="1"/>
      <c r="C115" s="1" t="s">
        <v>5</v>
      </c>
      <c r="D115" s="8">
        <f t="shared" si="21"/>
        <v>0</v>
      </c>
      <c r="E115" s="25"/>
      <c r="F115" s="10"/>
      <c r="G115" s="1"/>
      <c r="H115" s="1"/>
      <c r="I115" s="1"/>
    </row>
    <row r="116" spans="1:9" x14ac:dyDescent="0.25">
      <c r="A116" s="1"/>
      <c r="B116" s="1"/>
      <c r="C116" s="1" t="s">
        <v>6</v>
      </c>
      <c r="D116" s="8">
        <f t="shared" si="21"/>
        <v>0</v>
      </c>
      <c r="E116" s="25">
        <v>0</v>
      </c>
      <c r="F116" s="10"/>
      <c r="G116" s="1"/>
      <c r="H116" s="1"/>
      <c r="I116" s="1"/>
    </row>
    <row r="117" spans="1:9" x14ac:dyDescent="0.25">
      <c r="A117" s="1"/>
      <c r="B117" s="1"/>
      <c r="C117" s="10" t="s">
        <v>7</v>
      </c>
      <c r="D117" s="8">
        <f t="shared" si="21"/>
        <v>0</v>
      </c>
      <c r="E117" s="26">
        <v>0</v>
      </c>
      <c r="F117" s="23"/>
      <c r="G117" s="23"/>
      <c r="H117" s="23"/>
      <c r="I117" s="12"/>
    </row>
    <row r="118" spans="1:9" x14ac:dyDescent="0.25">
      <c r="A118" s="1"/>
      <c r="B118" s="1"/>
      <c r="C118" s="10" t="s">
        <v>36</v>
      </c>
      <c r="D118" s="8">
        <f t="shared" si="21"/>
        <v>0</v>
      </c>
      <c r="E118" s="26"/>
      <c r="F118" s="23"/>
      <c r="G118" s="23"/>
      <c r="H118" s="23"/>
      <c r="I118" s="12"/>
    </row>
    <row r="119" spans="1:9" x14ac:dyDescent="0.25">
      <c r="A119" s="1"/>
      <c r="B119" s="1"/>
      <c r="C119" s="1" t="s">
        <v>8</v>
      </c>
      <c r="D119" s="8">
        <f t="shared" si="21"/>
        <v>0</v>
      </c>
      <c r="E119" s="25">
        <f>E113-E120</f>
        <v>0</v>
      </c>
      <c r="F119" s="9">
        <f t="shared" ref="F119:I119" si="39">F113-F120</f>
        <v>0</v>
      </c>
      <c r="G119" s="9">
        <f t="shared" si="39"/>
        <v>0</v>
      </c>
      <c r="H119" s="9">
        <f t="shared" si="39"/>
        <v>0</v>
      </c>
      <c r="I119" s="9">
        <f t="shared" si="39"/>
        <v>0</v>
      </c>
    </row>
    <row r="120" spans="1:9" x14ac:dyDescent="0.25">
      <c r="A120" s="1"/>
      <c r="B120" s="1"/>
      <c r="C120" s="1" t="s">
        <v>9</v>
      </c>
      <c r="D120" s="8">
        <f t="shared" si="21"/>
        <v>0</v>
      </c>
      <c r="E120" s="27">
        <f>SUM(E121:E123)</f>
        <v>0</v>
      </c>
      <c r="F120" s="17">
        <f t="shared" ref="F120:I120" si="40">SUM(F121:F123)</f>
        <v>0</v>
      </c>
      <c r="G120" s="17">
        <f t="shared" si="40"/>
        <v>0</v>
      </c>
      <c r="H120" s="17">
        <f t="shared" si="40"/>
        <v>0</v>
      </c>
      <c r="I120" s="17">
        <f t="shared" si="40"/>
        <v>0</v>
      </c>
    </row>
    <row r="121" spans="1:9" x14ac:dyDescent="0.25">
      <c r="A121" s="1"/>
      <c r="B121" s="1"/>
      <c r="C121" s="1" t="s">
        <v>5</v>
      </c>
      <c r="D121" s="8">
        <f t="shared" si="21"/>
        <v>0</v>
      </c>
      <c r="E121" s="25"/>
      <c r="F121" s="1"/>
      <c r="G121" s="1"/>
      <c r="H121" s="1"/>
      <c r="I121" s="1"/>
    </row>
    <row r="122" spans="1:9" x14ac:dyDescent="0.25">
      <c r="A122" s="1"/>
      <c r="B122" s="1"/>
      <c r="C122" s="1" t="s">
        <v>6</v>
      </c>
      <c r="D122" s="8">
        <f t="shared" si="21"/>
        <v>0</v>
      </c>
      <c r="E122" s="25">
        <v>0</v>
      </c>
      <c r="F122" s="16"/>
      <c r="G122" s="16"/>
      <c r="H122" s="16"/>
      <c r="I122" s="16"/>
    </row>
    <row r="123" spans="1:9" x14ac:dyDescent="0.25">
      <c r="A123" s="1"/>
      <c r="B123" s="1"/>
      <c r="C123" s="10" t="s">
        <v>7</v>
      </c>
      <c r="D123" s="8">
        <f t="shared" si="21"/>
        <v>0</v>
      </c>
      <c r="E123" s="25"/>
      <c r="F123" s="10"/>
      <c r="G123" s="1"/>
      <c r="H123" s="1"/>
      <c r="I123" s="7"/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scale="82" fitToHeight="2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sqref="A1:XFD1048576"/>
    </sheetView>
  </sheetViews>
  <sheetFormatPr defaultColWidth="9.140625" defaultRowHeight="15" x14ac:dyDescent="0.25"/>
  <cols>
    <col min="1" max="1" width="4.85546875" style="11" customWidth="1"/>
    <col min="2" max="2" width="15.7109375" style="11" customWidth="1"/>
    <col min="3" max="3" width="8.85546875" style="11" customWidth="1"/>
    <col min="4" max="4" width="19.28515625" style="11" customWidth="1"/>
    <col min="5" max="5" width="16.5703125" style="11" customWidth="1"/>
    <col min="6" max="6" width="17.85546875" style="11" customWidth="1"/>
    <col min="7" max="7" width="17.5703125" style="11" customWidth="1"/>
    <col min="8" max="8" width="16.42578125" style="11" customWidth="1"/>
    <col min="9" max="9" width="17" style="11" customWidth="1"/>
    <col min="10" max="10" width="9.140625" style="11"/>
    <col min="11" max="11" width="20.5703125" style="45" customWidth="1"/>
    <col min="12" max="16384" width="9.140625" style="11"/>
  </cols>
  <sheetData>
    <row r="2" spans="1:1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>
        <v>2018</v>
      </c>
      <c r="F2" s="10">
        <v>2019</v>
      </c>
      <c r="G2" s="10">
        <v>2020</v>
      </c>
      <c r="H2" s="10">
        <v>2021</v>
      </c>
      <c r="I2" s="10">
        <v>2022</v>
      </c>
    </row>
    <row r="3" spans="1:11" x14ac:dyDescent="0.25">
      <c r="A3" s="10">
        <v>1</v>
      </c>
      <c r="B3" s="10"/>
      <c r="C3" s="10"/>
      <c r="D3" s="31">
        <f>SUM(E3:I3)</f>
        <v>1545503023</v>
      </c>
      <c r="E3" s="31">
        <f t="shared" ref="E3:I6" si="0">E15+E63+E99</f>
        <v>131073660</v>
      </c>
      <c r="F3" s="31">
        <f t="shared" si="0"/>
        <v>357221039</v>
      </c>
      <c r="G3" s="31">
        <f t="shared" si="0"/>
        <v>505041302</v>
      </c>
      <c r="H3" s="31">
        <f t="shared" si="0"/>
        <v>278257302</v>
      </c>
      <c r="I3" s="31">
        <f t="shared" si="0"/>
        <v>273909720</v>
      </c>
      <c r="K3" s="46">
        <f>SUM(D5:D7)+D11+D8+D9</f>
        <v>1545503023</v>
      </c>
    </row>
    <row r="4" spans="1:11" x14ac:dyDescent="0.25">
      <c r="A4" s="10"/>
      <c r="B4" s="10"/>
      <c r="C4" s="10" t="s">
        <v>22</v>
      </c>
      <c r="D4" s="31">
        <f t="shared" ref="D4:D67" si="1">SUM(E4:I4)</f>
        <v>479427703</v>
      </c>
      <c r="E4" s="31">
        <f t="shared" si="0"/>
        <v>131073660</v>
      </c>
      <c r="F4" s="31">
        <f t="shared" si="0"/>
        <v>271466439</v>
      </c>
      <c r="G4" s="31">
        <f t="shared" si="0"/>
        <v>38430302</v>
      </c>
      <c r="H4" s="31">
        <f t="shared" si="0"/>
        <v>38457302</v>
      </c>
      <c r="I4" s="31">
        <f t="shared" si="0"/>
        <v>0</v>
      </c>
      <c r="K4" s="47">
        <f>1162669003-D3</f>
        <v>-382834020</v>
      </c>
    </row>
    <row r="5" spans="1:11" x14ac:dyDescent="0.25">
      <c r="A5" s="10"/>
      <c r="B5" s="10"/>
      <c r="C5" s="10" t="s">
        <v>5</v>
      </c>
      <c r="D5" s="31">
        <f t="shared" si="1"/>
        <v>0</v>
      </c>
      <c r="E5" s="31">
        <f t="shared" si="0"/>
        <v>0</v>
      </c>
      <c r="F5" s="31">
        <f t="shared" si="0"/>
        <v>0</v>
      </c>
      <c r="G5" s="31">
        <f t="shared" si="0"/>
        <v>0</v>
      </c>
      <c r="H5" s="31">
        <f t="shared" si="0"/>
        <v>0</v>
      </c>
      <c r="I5" s="31">
        <f t="shared" si="0"/>
        <v>0</v>
      </c>
      <c r="K5" s="45">
        <f>K4-D9</f>
        <v>-533588620</v>
      </c>
    </row>
    <row r="6" spans="1:11" x14ac:dyDescent="0.25">
      <c r="A6" s="10"/>
      <c r="B6" s="10"/>
      <c r="C6" s="10" t="s">
        <v>6</v>
      </c>
      <c r="D6" s="31">
        <f t="shared" si="1"/>
        <v>277737080</v>
      </c>
      <c r="E6" s="31">
        <f t="shared" si="0"/>
        <v>54151490</v>
      </c>
      <c r="F6" s="31">
        <f t="shared" si="0"/>
        <v>157180590</v>
      </c>
      <c r="G6" s="31">
        <f t="shared" si="0"/>
        <v>33189000</v>
      </c>
      <c r="H6" s="31">
        <f t="shared" si="0"/>
        <v>33216000</v>
      </c>
      <c r="I6" s="31">
        <f t="shared" si="0"/>
        <v>0</v>
      </c>
    </row>
    <row r="7" spans="1:11" x14ac:dyDescent="0.25">
      <c r="A7" s="10"/>
      <c r="B7" s="10"/>
      <c r="C7" s="10" t="s">
        <v>7</v>
      </c>
      <c r="D7" s="31">
        <f t="shared" si="1"/>
        <v>201690623</v>
      </c>
      <c r="E7" s="31">
        <f t="shared" ref="E7:I8" si="2">E19+E67+E104</f>
        <v>76922170</v>
      </c>
      <c r="F7" s="31">
        <f t="shared" si="2"/>
        <v>114285849</v>
      </c>
      <c r="G7" s="31">
        <f t="shared" si="2"/>
        <v>5241302</v>
      </c>
      <c r="H7" s="31">
        <f t="shared" si="2"/>
        <v>5241302</v>
      </c>
      <c r="I7" s="31">
        <f t="shared" si="2"/>
        <v>0</v>
      </c>
    </row>
    <row r="8" spans="1:11" x14ac:dyDescent="0.25">
      <c r="A8" s="9"/>
      <c r="B8" s="9"/>
      <c r="C8" s="9" t="s">
        <v>44</v>
      </c>
      <c r="D8" s="39">
        <f t="shared" si="1"/>
        <v>0</v>
      </c>
      <c r="E8" s="39">
        <f t="shared" si="2"/>
        <v>0</v>
      </c>
      <c r="F8" s="39">
        <f t="shared" si="2"/>
        <v>0</v>
      </c>
      <c r="G8" s="39">
        <f t="shared" si="2"/>
        <v>0</v>
      </c>
      <c r="H8" s="39">
        <f t="shared" si="2"/>
        <v>0</v>
      </c>
      <c r="I8" s="39">
        <f t="shared" si="2"/>
        <v>0</v>
      </c>
    </row>
    <row r="9" spans="1:11" x14ac:dyDescent="0.25">
      <c r="A9" s="10"/>
      <c r="B9" s="10"/>
      <c r="C9" s="10" t="s">
        <v>43</v>
      </c>
      <c r="D9" s="31">
        <f t="shared" si="1"/>
        <v>150754600</v>
      </c>
      <c r="E9" s="31">
        <f t="shared" ref="E9:I9" si="3">E21+E69+E106</f>
        <v>0</v>
      </c>
      <c r="F9" s="31">
        <f t="shared" si="3"/>
        <v>85754600</v>
      </c>
      <c r="G9" s="31">
        <f t="shared" si="3"/>
        <v>65000000</v>
      </c>
      <c r="H9" s="31">
        <f t="shared" si="3"/>
        <v>0</v>
      </c>
      <c r="I9" s="31">
        <f t="shared" si="3"/>
        <v>0</v>
      </c>
    </row>
    <row r="10" spans="1:11" x14ac:dyDescent="0.25">
      <c r="A10" s="10"/>
      <c r="B10" s="10"/>
      <c r="C10" s="10" t="s">
        <v>8</v>
      </c>
      <c r="D10" s="31">
        <f t="shared" si="1"/>
        <v>479427703</v>
      </c>
      <c r="E10" s="31">
        <f t="shared" ref="E10:I10" si="4">E22+E70+E107</f>
        <v>131073660</v>
      </c>
      <c r="F10" s="31">
        <f t="shared" si="4"/>
        <v>271466439</v>
      </c>
      <c r="G10" s="31">
        <f t="shared" si="4"/>
        <v>38430302</v>
      </c>
      <c r="H10" s="31">
        <f t="shared" si="4"/>
        <v>38457302</v>
      </c>
      <c r="I10" s="31">
        <f t="shared" si="4"/>
        <v>0</v>
      </c>
      <c r="K10" s="46">
        <f>SUM(D10:D11)</f>
        <v>1394748423</v>
      </c>
    </row>
    <row r="11" spans="1:11" x14ac:dyDescent="0.25">
      <c r="A11" s="10"/>
      <c r="B11" s="10"/>
      <c r="C11" s="10" t="s">
        <v>9</v>
      </c>
      <c r="D11" s="31">
        <f t="shared" si="1"/>
        <v>915320720</v>
      </c>
      <c r="E11" s="31">
        <f t="shared" ref="E11:I11" si="5">E23+E71+E108</f>
        <v>0</v>
      </c>
      <c r="F11" s="31">
        <f t="shared" si="5"/>
        <v>0</v>
      </c>
      <c r="G11" s="31">
        <f t="shared" si="5"/>
        <v>401611000</v>
      </c>
      <c r="H11" s="31">
        <f t="shared" si="5"/>
        <v>239800000</v>
      </c>
      <c r="I11" s="31">
        <f t="shared" si="5"/>
        <v>273909720</v>
      </c>
      <c r="K11" s="46">
        <f>SUM(D12:D14)</f>
        <v>915320720</v>
      </c>
    </row>
    <row r="12" spans="1:11" x14ac:dyDescent="0.25">
      <c r="A12" s="10"/>
      <c r="B12" s="10"/>
      <c r="C12" s="10" t="s">
        <v>5</v>
      </c>
      <c r="D12" s="31">
        <f t="shared" si="1"/>
        <v>0</v>
      </c>
      <c r="E12" s="31">
        <f t="shared" ref="E12:I12" si="6">E24+E72+E109</f>
        <v>0</v>
      </c>
      <c r="F12" s="31">
        <f t="shared" si="6"/>
        <v>0</v>
      </c>
      <c r="G12" s="31">
        <f t="shared" si="6"/>
        <v>0</v>
      </c>
      <c r="H12" s="31">
        <f t="shared" si="6"/>
        <v>0</v>
      </c>
      <c r="I12" s="31">
        <f t="shared" si="6"/>
        <v>0</v>
      </c>
    </row>
    <row r="13" spans="1:11" x14ac:dyDescent="0.25">
      <c r="A13" s="10"/>
      <c r="B13" s="10"/>
      <c r="C13" s="10" t="s">
        <v>6</v>
      </c>
      <c r="D13" s="31">
        <f t="shared" si="1"/>
        <v>820211000</v>
      </c>
      <c r="E13" s="31">
        <f t="shared" ref="E13:I13" si="7">E25+E73+E110</f>
        <v>0</v>
      </c>
      <c r="F13" s="31">
        <f t="shared" si="7"/>
        <v>0</v>
      </c>
      <c r="G13" s="31">
        <f t="shared" si="7"/>
        <v>320111000</v>
      </c>
      <c r="H13" s="31">
        <f t="shared" si="7"/>
        <v>233300000</v>
      </c>
      <c r="I13" s="31">
        <f t="shared" si="7"/>
        <v>266800000</v>
      </c>
    </row>
    <row r="14" spans="1:11" x14ac:dyDescent="0.25">
      <c r="A14" s="10"/>
      <c r="B14" s="10"/>
      <c r="C14" s="10" t="s">
        <v>7</v>
      </c>
      <c r="D14" s="31">
        <f t="shared" si="1"/>
        <v>95109720</v>
      </c>
      <c r="E14" s="31">
        <f t="shared" ref="E14:I14" si="8">E26+E74+E111</f>
        <v>0</v>
      </c>
      <c r="F14" s="31">
        <f t="shared" si="8"/>
        <v>0</v>
      </c>
      <c r="G14" s="31">
        <f t="shared" si="8"/>
        <v>81500000</v>
      </c>
      <c r="H14" s="31">
        <f t="shared" si="8"/>
        <v>6500000</v>
      </c>
      <c r="I14" s="31">
        <f t="shared" si="8"/>
        <v>7109720</v>
      </c>
    </row>
    <row r="15" spans="1:11" x14ac:dyDescent="0.25">
      <c r="A15" s="10">
        <v>2</v>
      </c>
      <c r="B15" s="10" t="s">
        <v>38</v>
      </c>
      <c r="C15" s="10"/>
      <c r="D15" s="31">
        <f t="shared" si="1"/>
        <v>431396373</v>
      </c>
      <c r="E15" s="31">
        <f>SUM(E17:E20)+E23</f>
        <v>27554470</v>
      </c>
      <c r="F15" s="31">
        <f t="shared" ref="F15:I15" si="9">SUM(F17:F20)+F23</f>
        <v>94578743</v>
      </c>
      <c r="G15" s="31">
        <f t="shared" si="9"/>
        <v>104631580</v>
      </c>
      <c r="H15" s="31">
        <f t="shared" si="9"/>
        <v>104631580</v>
      </c>
      <c r="I15" s="31">
        <f t="shared" si="9"/>
        <v>100000000</v>
      </c>
    </row>
    <row r="16" spans="1:11" x14ac:dyDescent="0.25">
      <c r="A16" s="10"/>
      <c r="B16" s="10"/>
      <c r="C16" s="10" t="s">
        <v>22</v>
      </c>
      <c r="D16" s="31">
        <f t="shared" si="1"/>
        <v>131396373</v>
      </c>
      <c r="E16" s="32">
        <f t="shared" ref="E16:I20" si="10">E28+E40+E52</f>
        <v>27554470</v>
      </c>
      <c r="F16" s="32">
        <f t="shared" si="10"/>
        <v>94578743</v>
      </c>
      <c r="G16" s="32">
        <f t="shared" si="10"/>
        <v>4631580</v>
      </c>
      <c r="H16" s="32">
        <f t="shared" si="10"/>
        <v>4631580</v>
      </c>
      <c r="I16" s="32">
        <f t="shared" si="10"/>
        <v>0</v>
      </c>
    </row>
    <row r="17" spans="1:9" x14ac:dyDescent="0.25">
      <c r="A17" s="10"/>
      <c r="B17" s="10"/>
      <c r="C17" s="10" t="s">
        <v>5</v>
      </c>
      <c r="D17" s="31">
        <f t="shared" si="1"/>
        <v>0</v>
      </c>
      <c r="E17" s="32">
        <f t="shared" si="10"/>
        <v>0</v>
      </c>
      <c r="F17" s="32">
        <f t="shared" si="10"/>
        <v>0</v>
      </c>
      <c r="G17" s="32">
        <f t="shared" si="10"/>
        <v>0</v>
      </c>
      <c r="H17" s="32">
        <f t="shared" si="10"/>
        <v>0</v>
      </c>
      <c r="I17" s="32">
        <f t="shared" si="10"/>
        <v>0</v>
      </c>
    </row>
    <row r="18" spans="1:9" x14ac:dyDescent="0.25">
      <c r="A18" s="10"/>
      <c r="B18" s="10"/>
      <c r="C18" s="10" t="s">
        <v>6</v>
      </c>
      <c r="D18" s="31">
        <f t="shared" si="1"/>
        <v>113632300</v>
      </c>
      <c r="E18" s="32">
        <f t="shared" si="10"/>
        <v>25632300</v>
      </c>
      <c r="F18" s="32">
        <f t="shared" si="10"/>
        <v>88000000</v>
      </c>
      <c r="G18" s="32">
        <f t="shared" si="10"/>
        <v>0</v>
      </c>
      <c r="H18" s="32">
        <f t="shared" si="10"/>
        <v>0</v>
      </c>
      <c r="I18" s="32">
        <f t="shared" si="10"/>
        <v>0</v>
      </c>
    </row>
    <row r="19" spans="1:9" x14ac:dyDescent="0.25">
      <c r="A19" s="10"/>
      <c r="B19" s="10"/>
      <c r="C19" s="10" t="s">
        <v>7</v>
      </c>
      <c r="D19" s="31">
        <f t="shared" si="1"/>
        <v>17764073</v>
      </c>
      <c r="E19" s="32">
        <f t="shared" si="10"/>
        <v>1922170</v>
      </c>
      <c r="F19" s="32">
        <f t="shared" si="10"/>
        <v>6578743</v>
      </c>
      <c r="G19" s="32">
        <f t="shared" si="10"/>
        <v>4631580</v>
      </c>
      <c r="H19" s="32">
        <f t="shared" si="10"/>
        <v>4631580</v>
      </c>
      <c r="I19" s="32">
        <f t="shared" si="10"/>
        <v>0</v>
      </c>
    </row>
    <row r="20" spans="1:9" x14ac:dyDescent="0.25">
      <c r="A20" s="10"/>
      <c r="B20" s="10"/>
      <c r="C20" s="10" t="s">
        <v>36</v>
      </c>
      <c r="D20" s="31">
        <f t="shared" si="1"/>
        <v>0</v>
      </c>
      <c r="E20" s="32">
        <f t="shared" si="10"/>
        <v>0</v>
      </c>
      <c r="F20" s="32">
        <f t="shared" si="10"/>
        <v>0</v>
      </c>
      <c r="G20" s="32">
        <f t="shared" si="10"/>
        <v>0</v>
      </c>
      <c r="H20" s="32">
        <f t="shared" si="10"/>
        <v>0</v>
      </c>
      <c r="I20" s="32">
        <f t="shared" si="10"/>
        <v>0</v>
      </c>
    </row>
    <row r="21" spans="1:9" x14ac:dyDescent="0.25">
      <c r="A21" s="10"/>
      <c r="B21" s="10"/>
      <c r="C21" s="10" t="s">
        <v>43</v>
      </c>
      <c r="D21" s="31">
        <f t="shared" si="1"/>
        <v>0</v>
      </c>
      <c r="E21" s="32"/>
      <c r="F21" s="32"/>
      <c r="G21" s="32"/>
      <c r="H21" s="32"/>
      <c r="I21" s="32"/>
    </row>
    <row r="22" spans="1:9" x14ac:dyDescent="0.25">
      <c r="A22" s="10"/>
      <c r="B22" s="10"/>
      <c r="C22" s="10" t="s">
        <v>8</v>
      </c>
      <c r="D22" s="31">
        <f t="shared" si="1"/>
        <v>131396373</v>
      </c>
      <c r="E22" s="32">
        <f t="shared" ref="E22:I26" si="11">E34+E46+E58</f>
        <v>27554470</v>
      </c>
      <c r="F22" s="32">
        <f t="shared" si="11"/>
        <v>94578743</v>
      </c>
      <c r="G22" s="32">
        <f t="shared" si="11"/>
        <v>4631580</v>
      </c>
      <c r="H22" s="32">
        <f t="shared" si="11"/>
        <v>4631580</v>
      </c>
      <c r="I22" s="32">
        <f t="shared" si="11"/>
        <v>0</v>
      </c>
    </row>
    <row r="23" spans="1:9" x14ac:dyDescent="0.25">
      <c r="A23" s="10"/>
      <c r="B23" s="10"/>
      <c r="C23" s="10" t="s">
        <v>9</v>
      </c>
      <c r="D23" s="31">
        <f t="shared" si="1"/>
        <v>300000000</v>
      </c>
      <c r="E23" s="32">
        <f t="shared" si="11"/>
        <v>0</v>
      </c>
      <c r="F23" s="32">
        <f t="shared" si="11"/>
        <v>0</v>
      </c>
      <c r="G23" s="32">
        <f t="shared" si="11"/>
        <v>100000000</v>
      </c>
      <c r="H23" s="32">
        <f t="shared" si="11"/>
        <v>100000000</v>
      </c>
      <c r="I23" s="32">
        <f t="shared" si="11"/>
        <v>100000000</v>
      </c>
    </row>
    <row r="24" spans="1:9" x14ac:dyDescent="0.25">
      <c r="A24" s="10"/>
      <c r="B24" s="10"/>
      <c r="C24" s="10" t="s">
        <v>5</v>
      </c>
      <c r="D24" s="31">
        <f t="shared" si="1"/>
        <v>0</v>
      </c>
      <c r="E24" s="32">
        <f t="shared" si="11"/>
        <v>0</v>
      </c>
      <c r="F24" s="32">
        <f t="shared" si="11"/>
        <v>0</v>
      </c>
      <c r="G24" s="32">
        <f t="shared" si="11"/>
        <v>0</v>
      </c>
      <c r="H24" s="32">
        <f t="shared" si="11"/>
        <v>0</v>
      </c>
      <c r="I24" s="32">
        <f t="shared" si="11"/>
        <v>0</v>
      </c>
    </row>
    <row r="25" spans="1:9" x14ac:dyDescent="0.25">
      <c r="A25" s="10"/>
      <c r="B25" s="10"/>
      <c r="C25" s="10" t="s">
        <v>6</v>
      </c>
      <c r="D25" s="31">
        <f t="shared" si="1"/>
        <v>300000000</v>
      </c>
      <c r="E25" s="32">
        <f t="shared" si="11"/>
        <v>0</v>
      </c>
      <c r="F25" s="32">
        <f t="shared" si="11"/>
        <v>0</v>
      </c>
      <c r="G25" s="32">
        <f t="shared" si="11"/>
        <v>100000000</v>
      </c>
      <c r="H25" s="32">
        <f t="shared" si="11"/>
        <v>100000000</v>
      </c>
      <c r="I25" s="32">
        <f t="shared" si="11"/>
        <v>100000000</v>
      </c>
    </row>
    <row r="26" spans="1:9" x14ac:dyDescent="0.25">
      <c r="A26" s="10"/>
      <c r="B26" s="10"/>
      <c r="C26" s="10" t="s">
        <v>7</v>
      </c>
      <c r="D26" s="31">
        <f t="shared" si="1"/>
        <v>0</v>
      </c>
      <c r="E26" s="32">
        <f t="shared" si="11"/>
        <v>0</v>
      </c>
      <c r="F26" s="32">
        <f t="shared" si="11"/>
        <v>0</v>
      </c>
      <c r="G26" s="32">
        <f t="shared" si="11"/>
        <v>0</v>
      </c>
      <c r="H26" s="32">
        <f t="shared" si="11"/>
        <v>0</v>
      </c>
      <c r="I26" s="32">
        <f t="shared" si="11"/>
        <v>0</v>
      </c>
    </row>
    <row r="27" spans="1:9" x14ac:dyDescent="0.25">
      <c r="A27" s="10" t="s">
        <v>10</v>
      </c>
      <c r="B27" s="10" t="s">
        <v>40</v>
      </c>
      <c r="C27" s="10"/>
      <c r="D27" s="31">
        <f t="shared" si="1"/>
        <v>429449210</v>
      </c>
      <c r="E27" s="31">
        <f>SUM(E29:E32)+E35</f>
        <v>27554470</v>
      </c>
      <c r="F27" s="31">
        <f t="shared" ref="F27:I27" si="12">SUM(F29:F32)+F35</f>
        <v>92631580</v>
      </c>
      <c r="G27" s="31">
        <f t="shared" si="12"/>
        <v>104631580</v>
      </c>
      <c r="H27" s="31">
        <f t="shared" si="12"/>
        <v>104631580</v>
      </c>
      <c r="I27" s="31">
        <f t="shared" si="12"/>
        <v>100000000</v>
      </c>
    </row>
    <row r="28" spans="1:9" x14ac:dyDescent="0.25">
      <c r="A28" s="10"/>
      <c r="B28" s="10" t="s">
        <v>42</v>
      </c>
      <c r="C28" s="10" t="s">
        <v>22</v>
      </c>
      <c r="D28" s="31">
        <f t="shared" si="1"/>
        <v>129449210</v>
      </c>
      <c r="E28" s="33">
        <f>E29+E30+E31+E32</f>
        <v>27554470</v>
      </c>
      <c r="F28" s="33">
        <f t="shared" ref="F28:I28" si="13">F29+F30+F31+F32</f>
        <v>92631580</v>
      </c>
      <c r="G28" s="33">
        <f t="shared" si="13"/>
        <v>4631580</v>
      </c>
      <c r="H28" s="33">
        <f t="shared" si="13"/>
        <v>4631580</v>
      </c>
      <c r="I28" s="33">
        <f t="shared" si="13"/>
        <v>0</v>
      </c>
    </row>
    <row r="29" spans="1:9" x14ac:dyDescent="0.25">
      <c r="A29" s="10"/>
      <c r="B29" s="10"/>
      <c r="C29" s="10" t="s">
        <v>5</v>
      </c>
      <c r="D29" s="31">
        <f t="shared" si="1"/>
        <v>0</v>
      </c>
      <c r="E29" s="29"/>
      <c r="F29" s="29"/>
      <c r="G29" s="29"/>
      <c r="H29" s="29"/>
      <c r="I29" s="29"/>
    </row>
    <row r="30" spans="1:9" x14ac:dyDescent="0.25">
      <c r="A30" s="10"/>
      <c r="B30" s="10"/>
      <c r="C30" s="10" t="s">
        <v>6</v>
      </c>
      <c r="D30" s="31">
        <f t="shared" si="1"/>
        <v>113632300</v>
      </c>
      <c r="E30" s="29">
        <f>(25095.27+537.03)*1000</f>
        <v>25632300</v>
      </c>
      <c r="F30" s="29">
        <v>88000000</v>
      </c>
      <c r="G30" s="29"/>
      <c r="H30" s="29"/>
      <c r="I30" s="29"/>
    </row>
    <row r="31" spans="1:9" x14ac:dyDescent="0.25">
      <c r="A31" s="10"/>
      <c r="B31" s="10"/>
      <c r="C31" s="10" t="s">
        <v>7</v>
      </c>
      <c r="D31" s="31">
        <f t="shared" si="1"/>
        <v>15816910</v>
      </c>
      <c r="E31" s="30">
        <f>(1320.8+28.27+573.1)*1000</f>
        <v>1922170</v>
      </c>
      <c r="F31" s="30">
        <v>4631580</v>
      </c>
      <c r="G31" s="30">
        <v>4631580</v>
      </c>
      <c r="H31" s="30">
        <v>4631580</v>
      </c>
      <c r="I31" s="30"/>
    </row>
    <row r="32" spans="1:9" x14ac:dyDescent="0.25">
      <c r="A32" s="10"/>
      <c r="B32" s="10"/>
      <c r="C32" s="10" t="s">
        <v>36</v>
      </c>
      <c r="D32" s="31">
        <f t="shared" si="1"/>
        <v>0</v>
      </c>
      <c r="E32" s="30"/>
      <c r="F32" s="30"/>
      <c r="G32" s="30"/>
      <c r="H32" s="30"/>
      <c r="I32" s="30"/>
    </row>
    <row r="33" spans="1:9" x14ac:dyDescent="0.25">
      <c r="A33" s="10"/>
      <c r="B33" s="10"/>
      <c r="C33" s="10" t="s">
        <v>43</v>
      </c>
      <c r="D33" s="31">
        <f t="shared" si="1"/>
        <v>0</v>
      </c>
      <c r="E33" s="30"/>
      <c r="F33" s="30"/>
      <c r="G33" s="30"/>
      <c r="H33" s="30"/>
      <c r="I33" s="30"/>
    </row>
    <row r="34" spans="1:9" x14ac:dyDescent="0.25">
      <c r="A34" s="10"/>
      <c r="B34" s="10"/>
      <c r="C34" s="10" t="s">
        <v>8</v>
      </c>
      <c r="D34" s="31">
        <f t="shared" si="1"/>
        <v>129449210</v>
      </c>
      <c r="E34" s="29">
        <f>E27-E35</f>
        <v>27554470</v>
      </c>
      <c r="F34" s="29">
        <f t="shared" ref="F34:I34" si="14">F27-F35</f>
        <v>92631580</v>
      </c>
      <c r="G34" s="29">
        <f t="shared" si="14"/>
        <v>4631580</v>
      </c>
      <c r="H34" s="29">
        <f t="shared" si="14"/>
        <v>4631580</v>
      </c>
      <c r="I34" s="29">
        <f t="shared" si="14"/>
        <v>0</v>
      </c>
    </row>
    <row r="35" spans="1:9" x14ac:dyDescent="0.25">
      <c r="A35" s="10"/>
      <c r="B35" s="10"/>
      <c r="C35" s="10" t="s">
        <v>9</v>
      </c>
      <c r="D35" s="31">
        <f t="shared" si="1"/>
        <v>300000000</v>
      </c>
      <c r="E35" s="34">
        <f>SUM(E36:E38)</f>
        <v>0</v>
      </c>
      <c r="F35" s="34">
        <f t="shared" ref="F35:I35" si="15">SUM(F36:F38)</f>
        <v>0</v>
      </c>
      <c r="G35" s="34">
        <f t="shared" si="15"/>
        <v>100000000</v>
      </c>
      <c r="H35" s="34">
        <f t="shared" si="15"/>
        <v>100000000</v>
      </c>
      <c r="I35" s="34">
        <f t="shared" si="15"/>
        <v>100000000</v>
      </c>
    </row>
    <row r="36" spans="1:9" x14ac:dyDescent="0.25">
      <c r="A36" s="10"/>
      <c r="B36" s="10"/>
      <c r="C36" s="10" t="s">
        <v>5</v>
      </c>
      <c r="D36" s="31">
        <f t="shared" si="1"/>
        <v>0</v>
      </c>
      <c r="E36" s="29"/>
      <c r="F36" s="29"/>
      <c r="G36" s="29"/>
      <c r="H36" s="29"/>
      <c r="I36" s="29"/>
    </row>
    <row r="37" spans="1:9" x14ac:dyDescent="0.25">
      <c r="A37" s="10"/>
      <c r="B37" s="10"/>
      <c r="C37" s="10" t="s">
        <v>6</v>
      </c>
      <c r="D37" s="31">
        <f t="shared" si="1"/>
        <v>300000000</v>
      </c>
      <c r="E37" s="29">
        <v>0</v>
      </c>
      <c r="F37" s="29"/>
      <c r="G37" s="29">
        <v>100000000</v>
      </c>
      <c r="H37" s="29">
        <v>100000000</v>
      </c>
      <c r="I37" s="29">
        <v>100000000</v>
      </c>
    </row>
    <row r="38" spans="1:9" x14ac:dyDescent="0.25">
      <c r="A38" s="10"/>
      <c r="B38" s="10"/>
      <c r="C38" s="10" t="s">
        <v>7</v>
      </c>
      <c r="D38" s="31">
        <f t="shared" si="1"/>
        <v>0</v>
      </c>
      <c r="E38" s="29"/>
      <c r="F38" s="29"/>
      <c r="G38" s="29"/>
      <c r="H38" s="29"/>
      <c r="I38" s="29"/>
    </row>
    <row r="39" spans="1:9" x14ac:dyDescent="0.25">
      <c r="A39" s="10" t="s">
        <v>12</v>
      </c>
      <c r="B39" s="10" t="s">
        <v>41</v>
      </c>
      <c r="C39" s="10"/>
      <c r="D39" s="31">
        <f t="shared" si="1"/>
        <v>1947163</v>
      </c>
      <c r="E39" s="31">
        <f>SUM(E41:E44)+E47</f>
        <v>0</v>
      </c>
      <c r="F39" s="31">
        <f t="shared" ref="F39:I39" si="16">SUM(F41:F44)+F47</f>
        <v>1947163</v>
      </c>
      <c r="G39" s="31">
        <f t="shared" si="16"/>
        <v>0</v>
      </c>
      <c r="H39" s="31">
        <f t="shared" si="16"/>
        <v>0</v>
      </c>
      <c r="I39" s="31">
        <f t="shared" si="16"/>
        <v>0</v>
      </c>
    </row>
    <row r="40" spans="1:9" x14ac:dyDescent="0.25">
      <c r="A40" s="10"/>
      <c r="B40" s="10"/>
      <c r="C40" s="10" t="s">
        <v>22</v>
      </c>
      <c r="D40" s="31">
        <f t="shared" si="1"/>
        <v>1947163</v>
      </c>
      <c r="E40" s="33">
        <f>E41+E42+E43+E44</f>
        <v>0</v>
      </c>
      <c r="F40" s="33">
        <f t="shared" ref="F40:I40" si="17">F41+F42+F43+F44</f>
        <v>1947163</v>
      </c>
      <c r="G40" s="33">
        <f t="shared" si="17"/>
        <v>0</v>
      </c>
      <c r="H40" s="33">
        <f t="shared" si="17"/>
        <v>0</v>
      </c>
      <c r="I40" s="33">
        <f t="shared" si="17"/>
        <v>0</v>
      </c>
    </row>
    <row r="41" spans="1:9" x14ac:dyDescent="0.25">
      <c r="A41" s="10"/>
      <c r="B41" s="10"/>
      <c r="C41" s="10" t="s">
        <v>5</v>
      </c>
      <c r="D41" s="31">
        <f t="shared" si="1"/>
        <v>0</v>
      </c>
      <c r="E41" s="29"/>
      <c r="F41" s="29"/>
      <c r="G41" s="29"/>
      <c r="H41" s="29"/>
      <c r="I41" s="29"/>
    </row>
    <row r="42" spans="1:9" x14ac:dyDescent="0.25">
      <c r="A42" s="10"/>
      <c r="B42" s="10"/>
      <c r="C42" s="10" t="s">
        <v>6</v>
      </c>
      <c r="D42" s="31">
        <f t="shared" si="1"/>
        <v>0</v>
      </c>
      <c r="E42" s="29">
        <v>0</v>
      </c>
      <c r="F42" s="29"/>
      <c r="G42" s="29"/>
      <c r="H42" s="29"/>
      <c r="I42" s="29"/>
    </row>
    <row r="43" spans="1:9" x14ac:dyDescent="0.25">
      <c r="A43" s="10"/>
      <c r="B43" s="10"/>
      <c r="C43" s="10" t="s">
        <v>7</v>
      </c>
      <c r="D43" s="31">
        <f t="shared" si="1"/>
        <v>1947163</v>
      </c>
      <c r="E43" s="30">
        <v>0</v>
      </c>
      <c r="F43" s="30">
        <v>1947163</v>
      </c>
      <c r="G43" s="30"/>
      <c r="H43" s="30"/>
      <c r="I43" s="30"/>
    </row>
    <row r="44" spans="1:9" x14ac:dyDescent="0.25">
      <c r="A44" s="10"/>
      <c r="B44" s="10"/>
      <c r="C44" s="10" t="s">
        <v>36</v>
      </c>
      <c r="D44" s="31">
        <f t="shared" si="1"/>
        <v>0</v>
      </c>
      <c r="E44" s="30"/>
      <c r="F44" s="30"/>
      <c r="G44" s="30"/>
      <c r="H44" s="30"/>
      <c r="I44" s="30"/>
    </row>
    <row r="45" spans="1:9" x14ac:dyDescent="0.25">
      <c r="A45" s="10"/>
      <c r="B45" s="10"/>
      <c r="C45" s="10" t="s">
        <v>43</v>
      </c>
      <c r="D45" s="31">
        <f t="shared" si="1"/>
        <v>0</v>
      </c>
      <c r="E45" s="30"/>
      <c r="F45" s="30"/>
      <c r="G45" s="30"/>
      <c r="H45" s="30"/>
      <c r="I45" s="30"/>
    </row>
    <row r="46" spans="1:9" x14ac:dyDescent="0.25">
      <c r="A46" s="10"/>
      <c r="B46" s="10"/>
      <c r="C46" s="10" t="s">
        <v>8</v>
      </c>
      <c r="D46" s="31">
        <f t="shared" si="1"/>
        <v>1947163</v>
      </c>
      <c r="E46" s="29">
        <f>E39-E47</f>
        <v>0</v>
      </c>
      <c r="F46" s="29">
        <f t="shared" ref="F46:I46" si="18">F39-F47</f>
        <v>1947163</v>
      </c>
      <c r="G46" s="29">
        <f t="shared" si="18"/>
        <v>0</v>
      </c>
      <c r="H46" s="29">
        <f t="shared" si="18"/>
        <v>0</v>
      </c>
      <c r="I46" s="29">
        <f t="shared" si="18"/>
        <v>0</v>
      </c>
    </row>
    <row r="47" spans="1:9" x14ac:dyDescent="0.25">
      <c r="A47" s="10"/>
      <c r="B47" s="10"/>
      <c r="C47" s="10" t="s">
        <v>9</v>
      </c>
      <c r="D47" s="31">
        <f t="shared" si="1"/>
        <v>0</v>
      </c>
      <c r="E47" s="34">
        <f>SUM(E48:E50)</f>
        <v>0</v>
      </c>
      <c r="F47" s="34">
        <f t="shared" ref="F47:I47" si="19">SUM(F48:F50)</f>
        <v>0</v>
      </c>
      <c r="G47" s="34">
        <f t="shared" si="19"/>
        <v>0</v>
      </c>
      <c r="H47" s="34">
        <f t="shared" si="19"/>
        <v>0</v>
      </c>
      <c r="I47" s="34">
        <f t="shared" si="19"/>
        <v>0</v>
      </c>
    </row>
    <row r="48" spans="1:9" x14ac:dyDescent="0.25">
      <c r="A48" s="10"/>
      <c r="B48" s="10"/>
      <c r="C48" s="10" t="s">
        <v>5</v>
      </c>
      <c r="D48" s="31">
        <f t="shared" si="1"/>
        <v>0</v>
      </c>
      <c r="E48" s="29"/>
      <c r="F48" s="29"/>
      <c r="G48" s="29"/>
      <c r="H48" s="29"/>
      <c r="I48" s="29"/>
    </row>
    <row r="49" spans="1:9" x14ac:dyDescent="0.25">
      <c r="A49" s="10"/>
      <c r="B49" s="10"/>
      <c r="C49" s="10" t="s">
        <v>6</v>
      </c>
      <c r="D49" s="31">
        <f t="shared" si="1"/>
        <v>0</v>
      </c>
      <c r="E49" s="29">
        <v>0</v>
      </c>
      <c r="F49" s="29"/>
      <c r="G49" s="29"/>
      <c r="H49" s="29"/>
      <c r="I49" s="29"/>
    </row>
    <row r="50" spans="1:9" x14ac:dyDescent="0.25">
      <c r="A50" s="10"/>
      <c r="B50" s="10"/>
      <c r="C50" s="10" t="s">
        <v>7</v>
      </c>
      <c r="D50" s="31">
        <f t="shared" si="1"/>
        <v>0</v>
      </c>
      <c r="E50" s="29"/>
      <c r="F50" s="29"/>
      <c r="G50" s="29"/>
      <c r="H50" s="29"/>
      <c r="I50" s="29"/>
    </row>
    <row r="51" spans="1:9" x14ac:dyDescent="0.25">
      <c r="A51" s="10" t="s">
        <v>13</v>
      </c>
      <c r="B51" s="10" t="s">
        <v>14</v>
      </c>
      <c r="C51" s="10"/>
      <c r="D51" s="31">
        <f t="shared" si="1"/>
        <v>0</v>
      </c>
      <c r="E51" s="31">
        <f>SUM(E53:E56)+E59</f>
        <v>0</v>
      </c>
      <c r="F51" s="31">
        <f t="shared" ref="F51:I51" si="20">SUM(F53:F56)+F59</f>
        <v>0</v>
      </c>
      <c r="G51" s="31">
        <f t="shared" si="20"/>
        <v>0</v>
      </c>
      <c r="H51" s="31">
        <f t="shared" si="20"/>
        <v>0</v>
      </c>
      <c r="I51" s="31">
        <f t="shared" si="20"/>
        <v>0</v>
      </c>
    </row>
    <row r="52" spans="1:9" x14ac:dyDescent="0.25">
      <c r="A52" s="10"/>
      <c r="B52" s="10"/>
      <c r="C52" s="10" t="s">
        <v>22</v>
      </c>
      <c r="D52" s="31">
        <f t="shared" si="1"/>
        <v>0</v>
      </c>
      <c r="E52" s="33">
        <f>E53+E54+E55+E56</f>
        <v>0</v>
      </c>
      <c r="F52" s="33">
        <f t="shared" ref="F52:I52" si="21">F53+F54+F55+F56</f>
        <v>0</v>
      </c>
      <c r="G52" s="33">
        <f t="shared" si="21"/>
        <v>0</v>
      </c>
      <c r="H52" s="33">
        <f t="shared" si="21"/>
        <v>0</v>
      </c>
      <c r="I52" s="33">
        <f t="shared" si="21"/>
        <v>0</v>
      </c>
    </row>
    <row r="53" spans="1:9" x14ac:dyDescent="0.25">
      <c r="A53" s="10"/>
      <c r="B53" s="10"/>
      <c r="C53" s="10" t="s">
        <v>5</v>
      </c>
      <c r="D53" s="31">
        <f t="shared" si="1"/>
        <v>0</v>
      </c>
      <c r="E53" s="29"/>
      <c r="F53" s="29"/>
      <c r="G53" s="29"/>
      <c r="H53" s="29"/>
      <c r="I53" s="29"/>
    </row>
    <row r="54" spans="1:9" x14ac:dyDescent="0.25">
      <c r="A54" s="10"/>
      <c r="B54" s="10"/>
      <c r="C54" s="10" t="s">
        <v>6</v>
      </c>
      <c r="D54" s="31">
        <f t="shared" si="1"/>
        <v>0</v>
      </c>
      <c r="E54" s="29"/>
      <c r="F54" s="29"/>
      <c r="G54" s="29"/>
      <c r="H54" s="29"/>
      <c r="I54" s="29"/>
    </row>
    <row r="55" spans="1:9" x14ac:dyDescent="0.25">
      <c r="A55" s="10"/>
      <c r="B55" s="10"/>
      <c r="C55" s="10" t="s">
        <v>7</v>
      </c>
      <c r="D55" s="31">
        <f t="shared" si="1"/>
        <v>0</v>
      </c>
      <c r="E55" s="30"/>
      <c r="F55" s="30">
        <v>0</v>
      </c>
      <c r="G55" s="30">
        <v>0</v>
      </c>
      <c r="H55" s="30"/>
      <c r="I55" s="30"/>
    </row>
    <row r="56" spans="1:9" x14ac:dyDescent="0.25">
      <c r="A56" s="10"/>
      <c r="B56" s="10"/>
      <c r="C56" s="10" t="s">
        <v>36</v>
      </c>
      <c r="D56" s="31">
        <f t="shared" si="1"/>
        <v>0</v>
      </c>
      <c r="E56" s="30"/>
      <c r="F56" s="30"/>
      <c r="G56" s="30"/>
      <c r="H56" s="30"/>
      <c r="I56" s="30"/>
    </row>
    <row r="57" spans="1:9" x14ac:dyDescent="0.25">
      <c r="A57" s="10"/>
      <c r="B57" s="10"/>
      <c r="C57" s="10" t="s">
        <v>43</v>
      </c>
      <c r="D57" s="31">
        <f t="shared" si="1"/>
        <v>0</v>
      </c>
      <c r="E57" s="30"/>
      <c r="F57" s="30"/>
      <c r="G57" s="30"/>
      <c r="H57" s="30"/>
      <c r="I57" s="30"/>
    </row>
    <row r="58" spans="1:9" x14ac:dyDescent="0.25">
      <c r="A58" s="10"/>
      <c r="B58" s="10"/>
      <c r="C58" s="10" t="s">
        <v>8</v>
      </c>
      <c r="D58" s="31">
        <f t="shared" si="1"/>
        <v>0</v>
      </c>
      <c r="E58" s="29">
        <f>E51-E59</f>
        <v>0</v>
      </c>
      <c r="F58" s="29">
        <f t="shared" ref="F58:I58" si="22">F51-F59</f>
        <v>0</v>
      </c>
      <c r="G58" s="29">
        <f t="shared" si="22"/>
        <v>0</v>
      </c>
      <c r="H58" s="29">
        <f t="shared" si="22"/>
        <v>0</v>
      </c>
      <c r="I58" s="29">
        <f t="shared" si="22"/>
        <v>0</v>
      </c>
    </row>
    <row r="59" spans="1:9" x14ac:dyDescent="0.25">
      <c r="A59" s="10"/>
      <c r="B59" s="10"/>
      <c r="C59" s="10" t="s">
        <v>9</v>
      </c>
      <c r="D59" s="31">
        <f t="shared" si="1"/>
        <v>0</v>
      </c>
      <c r="E59" s="34">
        <f>SUM(E60:E62)</f>
        <v>0</v>
      </c>
      <c r="F59" s="34">
        <f t="shared" ref="F59:I59" si="23">SUM(F60:F62)</f>
        <v>0</v>
      </c>
      <c r="G59" s="34">
        <f t="shared" si="23"/>
        <v>0</v>
      </c>
      <c r="H59" s="34">
        <f t="shared" si="23"/>
        <v>0</v>
      </c>
      <c r="I59" s="34">
        <f t="shared" si="23"/>
        <v>0</v>
      </c>
    </row>
    <row r="60" spans="1:9" x14ac:dyDescent="0.25">
      <c r="A60" s="10"/>
      <c r="B60" s="10"/>
      <c r="C60" s="10" t="s">
        <v>5</v>
      </c>
      <c r="D60" s="31">
        <f t="shared" si="1"/>
        <v>0</v>
      </c>
      <c r="E60" s="29"/>
      <c r="F60" s="29"/>
      <c r="G60" s="29"/>
      <c r="H60" s="29"/>
      <c r="I60" s="29"/>
    </row>
    <row r="61" spans="1:9" x14ac:dyDescent="0.25">
      <c r="A61" s="10"/>
      <c r="B61" s="10"/>
      <c r="C61" s="10" t="s">
        <v>6</v>
      </c>
      <c r="D61" s="31">
        <f t="shared" si="1"/>
        <v>0</v>
      </c>
      <c r="E61" s="29"/>
      <c r="F61" s="29"/>
      <c r="G61" s="29"/>
      <c r="H61" s="29"/>
      <c r="I61" s="29"/>
    </row>
    <row r="62" spans="1:9" x14ac:dyDescent="0.25">
      <c r="A62" s="10"/>
      <c r="B62" s="10"/>
      <c r="C62" s="10" t="s">
        <v>7</v>
      </c>
      <c r="D62" s="31">
        <f t="shared" si="1"/>
        <v>0</v>
      </c>
      <c r="E62" s="29"/>
      <c r="F62" s="29"/>
      <c r="G62" s="29"/>
      <c r="H62" s="29"/>
      <c r="I62" s="29"/>
    </row>
    <row r="63" spans="1:9" x14ac:dyDescent="0.25">
      <c r="A63" s="10">
        <v>3</v>
      </c>
      <c r="B63" s="10" t="s">
        <v>15</v>
      </c>
      <c r="C63" s="10"/>
      <c r="D63" s="31">
        <f t="shared" si="1"/>
        <v>676035380</v>
      </c>
      <c r="E63" s="31">
        <f>SUM(E65:E68)+E71</f>
        <v>103519190</v>
      </c>
      <c r="F63" s="31">
        <f>SUM(F65:F68)+F71+F69</f>
        <v>245800190</v>
      </c>
      <c r="G63" s="31">
        <f>SUM(G65:G68)+G71+G69</f>
        <v>260000000</v>
      </c>
      <c r="H63" s="31">
        <f t="shared" ref="H63:I63" si="24">SUM(H65:H68)+H71</f>
        <v>33216000</v>
      </c>
      <c r="I63" s="31">
        <f t="shared" si="24"/>
        <v>33500000</v>
      </c>
    </row>
    <row r="64" spans="1:9" x14ac:dyDescent="0.25">
      <c r="A64" s="10"/>
      <c r="B64" s="10"/>
      <c r="C64" s="10" t="s">
        <v>22</v>
      </c>
      <c r="D64" s="31">
        <f t="shared" si="1"/>
        <v>329969780</v>
      </c>
      <c r="E64" s="33">
        <f>E65+E66+E67+E68</f>
        <v>103519190</v>
      </c>
      <c r="F64" s="33">
        <f t="shared" ref="F64:I64" si="25">F65+F66+F67+F68</f>
        <v>160045590</v>
      </c>
      <c r="G64" s="33">
        <f t="shared" si="25"/>
        <v>33189000</v>
      </c>
      <c r="H64" s="33">
        <f t="shared" si="25"/>
        <v>33216000</v>
      </c>
      <c r="I64" s="33">
        <f t="shared" si="25"/>
        <v>0</v>
      </c>
    </row>
    <row r="65" spans="1:9" x14ac:dyDescent="0.25">
      <c r="A65" s="10"/>
      <c r="B65" s="10"/>
      <c r="C65" s="10" t="s">
        <v>5</v>
      </c>
      <c r="D65" s="31">
        <f t="shared" si="1"/>
        <v>0</v>
      </c>
      <c r="E65" s="32">
        <f>E77+E89</f>
        <v>0</v>
      </c>
      <c r="F65" s="32">
        <f t="shared" ref="F65:I65" si="26">F77+F89</f>
        <v>0</v>
      </c>
      <c r="G65" s="32">
        <f t="shared" si="26"/>
        <v>0</v>
      </c>
      <c r="H65" s="32">
        <f t="shared" si="26"/>
        <v>0</v>
      </c>
      <c r="I65" s="32">
        <f t="shared" si="26"/>
        <v>0</v>
      </c>
    </row>
    <row r="66" spans="1:9" x14ac:dyDescent="0.25">
      <c r="A66" s="10"/>
      <c r="B66" s="10"/>
      <c r="C66" s="10" t="s">
        <v>6</v>
      </c>
      <c r="D66" s="31">
        <f t="shared" si="1"/>
        <v>148104780</v>
      </c>
      <c r="E66" s="32">
        <f>E78+E90</f>
        <v>28519190</v>
      </c>
      <c r="F66" s="32">
        <f t="shared" ref="F66:I67" si="27">F78+F90</f>
        <v>53180590</v>
      </c>
      <c r="G66" s="32">
        <f t="shared" si="27"/>
        <v>33189000</v>
      </c>
      <c r="H66" s="32">
        <f t="shared" si="27"/>
        <v>33216000</v>
      </c>
      <c r="I66" s="32">
        <f t="shared" si="27"/>
        <v>0</v>
      </c>
    </row>
    <row r="67" spans="1:9" x14ac:dyDescent="0.25">
      <c r="A67" s="10"/>
      <c r="B67" s="10"/>
      <c r="C67" s="10" t="s">
        <v>7</v>
      </c>
      <c r="D67" s="31">
        <f t="shared" si="1"/>
        <v>181865000</v>
      </c>
      <c r="E67" s="32">
        <f>E79+E91</f>
        <v>75000000</v>
      </c>
      <c r="F67" s="32">
        <f t="shared" si="27"/>
        <v>106865000</v>
      </c>
      <c r="G67" s="32">
        <f t="shared" si="27"/>
        <v>0</v>
      </c>
      <c r="H67" s="32">
        <f t="shared" si="27"/>
        <v>0</v>
      </c>
      <c r="I67" s="32">
        <f t="shared" si="27"/>
        <v>0</v>
      </c>
    </row>
    <row r="68" spans="1:9" x14ac:dyDescent="0.25">
      <c r="A68" s="10"/>
      <c r="B68" s="10"/>
      <c r="C68" s="10" t="s">
        <v>36</v>
      </c>
      <c r="D68" s="31">
        <f t="shared" ref="D68:D134" si="28">SUM(E68:I68)</f>
        <v>0</v>
      </c>
      <c r="E68" s="32">
        <f>E80+E92</f>
        <v>0</v>
      </c>
      <c r="F68" s="32">
        <f t="shared" ref="F68:I68" si="29">F80+F92</f>
        <v>0</v>
      </c>
      <c r="G68" s="32">
        <f t="shared" si="29"/>
        <v>0</v>
      </c>
      <c r="H68" s="32">
        <f t="shared" si="29"/>
        <v>0</v>
      </c>
      <c r="I68" s="32">
        <f t="shared" si="29"/>
        <v>0</v>
      </c>
    </row>
    <row r="69" spans="1:9" x14ac:dyDescent="0.25">
      <c r="A69" s="10"/>
      <c r="B69" s="10"/>
      <c r="C69" s="10" t="s">
        <v>43</v>
      </c>
      <c r="D69" s="31">
        <f t="shared" si="28"/>
        <v>150754600</v>
      </c>
      <c r="E69" s="32">
        <f t="shared" ref="E69:I69" si="30">E81+E93</f>
        <v>0</v>
      </c>
      <c r="F69" s="32">
        <f>F81+F93</f>
        <v>85754600</v>
      </c>
      <c r="G69" s="32">
        <f t="shared" si="30"/>
        <v>65000000</v>
      </c>
      <c r="H69" s="32">
        <f t="shared" si="30"/>
        <v>0</v>
      </c>
      <c r="I69" s="32">
        <f t="shared" si="30"/>
        <v>0</v>
      </c>
    </row>
    <row r="70" spans="1:9" x14ac:dyDescent="0.25">
      <c r="A70" s="10"/>
      <c r="B70" s="10"/>
      <c r="C70" s="10" t="s">
        <v>8</v>
      </c>
      <c r="D70" s="31">
        <f t="shared" si="28"/>
        <v>329969780</v>
      </c>
      <c r="E70" s="32">
        <f t="shared" ref="E70:I70" si="31">E82+E94</f>
        <v>103519190</v>
      </c>
      <c r="F70" s="32">
        <f t="shared" si="31"/>
        <v>160045590</v>
      </c>
      <c r="G70" s="32">
        <f t="shared" si="31"/>
        <v>33189000</v>
      </c>
      <c r="H70" s="32">
        <f t="shared" si="31"/>
        <v>33216000</v>
      </c>
      <c r="I70" s="32">
        <f t="shared" si="31"/>
        <v>0</v>
      </c>
    </row>
    <row r="71" spans="1:9" x14ac:dyDescent="0.25">
      <c r="A71" s="10"/>
      <c r="B71" s="10"/>
      <c r="C71" s="10" t="s">
        <v>9</v>
      </c>
      <c r="D71" s="31">
        <f t="shared" si="28"/>
        <v>195311000</v>
      </c>
      <c r="E71" s="32">
        <f t="shared" ref="E71:I71" si="32">E83+E95</f>
        <v>0</v>
      </c>
      <c r="F71" s="32">
        <f t="shared" si="32"/>
        <v>0</v>
      </c>
      <c r="G71" s="32">
        <f t="shared" si="32"/>
        <v>161811000</v>
      </c>
      <c r="H71" s="32">
        <f t="shared" si="32"/>
        <v>0</v>
      </c>
      <c r="I71" s="32">
        <f t="shared" si="32"/>
        <v>33500000</v>
      </c>
    </row>
    <row r="72" spans="1:9" x14ac:dyDescent="0.25">
      <c r="A72" s="10"/>
      <c r="B72" s="10"/>
      <c r="C72" s="10" t="s">
        <v>5</v>
      </c>
      <c r="D72" s="31">
        <f t="shared" si="28"/>
        <v>0</v>
      </c>
      <c r="E72" s="32">
        <f t="shared" ref="E72:I72" si="33">E84+E96</f>
        <v>0</v>
      </c>
      <c r="F72" s="32">
        <f t="shared" si="33"/>
        <v>0</v>
      </c>
      <c r="G72" s="32">
        <f t="shared" si="33"/>
        <v>0</v>
      </c>
      <c r="H72" s="32">
        <f t="shared" si="33"/>
        <v>0</v>
      </c>
      <c r="I72" s="32">
        <f t="shared" si="33"/>
        <v>0</v>
      </c>
    </row>
    <row r="73" spans="1:9" x14ac:dyDescent="0.25">
      <c r="A73" s="10"/>
      <c r="B73" s="10"/>
      <c r="C73" s="10" t="s">
        <v>6</v>
      </c>
      <c r="D73" s="31">
        <f t="shared" si="28"/>
        <v>120311000</v>
      </c>
      <c r="E73" s="32">
        <f t="shared" ref="E73:I73" si="34">E85+E97</f>
        <v>0</v>
      </c>
      <c r="F73" s="32">
        <f t="shared" si="34"/>
        <v>0</v>
      </c>
      <c r="G73" s="32">
        <f t="shared" si="34"/>
        <v>86811000</v>
      </c>
      <c r="H73" s="32">
        <f t="shared" si="34"/>
        <v>0</v>
      </c>
      <c r="I73" s="32">
        <f t="shared" si="34"/>
        <v>33500000</v>
      </c>
    </row>
    <row r="74" spans="1:9" x14ac:dyDescent="0.25">
      <c r="A74" s="10"/>
      <c r="B74" s="10"/>
      <c r="C74" s="10" t="s">
        <v>7</v>
      </c>
      <c r="D74" s="31">
        <f t="shared" si="28"/>
        <v>75000000</v>
      </c>
      <c r="E74" s="32">
        <f t="shared" ref="E74:I74" si="35">E86+E98</f>
        <v>0</v>
      </c>
      <c r="F74" s="32">
        <f t="shared" si="35"/>
        <v>0</v>
      </c>
      <c r="G74" s="32">
        <f t="shared" si="35"/>
        <v>75000000</v>
      </c>
      <c r="H74" s="32">
        <f t="shared" si="35"/>
        <v>0</v>
      </c>
      <c r="I74" s="32">
        <f t="shared" si="35"/>
        <v>0</v>
      </c>
    </row>
    <row r="75" spans="1:9" x14ac:dyDescent="0.25">
      <c r="A75" s="10" t="s">
        <v>16</v>
      </c>
      <c r="B75" s="10" t="s">
        <v>17</v>
      </c>
      <c r="C75" s="10"/>
      <c r="D75" s="31">
        <f>SUM(E75:I75)</f>
        <v>674040380</v>
      </c>
      <c r="E75" s="31">
        <f>SUM(E77:E80)+E83</f>
        <v>101524190</v>
      </c>
      <c r="F75" s="36">
        <f>SUM(F77:F80)+F83+F81</f>
        <v>245800190</v>
      </c>
      <c r="G75" s="36">
        <f>SUM(G77:G80)+G83+G81</f>
        <v>260000000</v>
      </c>
      <c r="H75" s="31">
        <f t="shared" ref="H75:I75" si="36">SUM(H77:H80)+H83</f>
        <v>33216000</v>
      </c>
      <c r="I75" s="31">
        <f t="shared" si="36"/>
        <v>33500000</v>
      </c>
    </row>
    <row r="76" spans="1:9" x14ac:dyDescent="0.25">
      <c r="A76" s="10"/>
      <c r="B76" s="10"/>
      <c r="C76" s="10" t="s">
        <v>22</v>
      </c>
      <c r="D76" s="31">
        <f t="shared" si="28"/>
        <v>327974780</v>
      </c>
      <c r="E76" s="33">
        <f>E77+E78+E79+E80</f>
        <v>101524190</v>
      </c>
      <c r="F76" s="33">
        <f t="shared" ref="F76:I76" si="37">F77+F78+F79+F80</f>
        <v>160045590</v>
      </c>
      <c r="G76" s="33">
        <f t="shared" si="37"/>
        <v>33189000</v>
      </c>
      <c r="H76" s="33">
        <f t="shared" si="37"/>
        <v>33216000</v>
      </c>
      <c r="I76" s="33">
        <f t="shared" si="37"/>
        <v>0</v>
      </c>
    </row>
    <row r="77" spans="1:9" x14ac:dyDescent="0.25">
      <c r="A77" s="10"/>
      <c r="B77" s="10"/>
      <c r="C77" s="10" t="s">
        <v>5</v>
      </c>
      <c r="D77" s="31">
        <f t="shared" si="28"/>
        <v>0</v>
      </c>
      <c r="E77" s="29"/>
      <c r="F77" s="29"/>
      <c r="G77" s="29"/>
      <c r="H77" s="29"/>
      <c r="I77" s="29"/>
    </row>
    <row r="78" spans="1:9" x14ac:dyDescent="0.25">
      <c r="A78" s="10"/>
      <c r="B78" s="10"/>
      <c r="C78" s="10" t="s">
        <v>21</v>
      </c>
      <c r="D78" s="31">
        <f t="shared" si="28"/>
        <v>146109780</v>
      </c>
      <c r="E78" s="29">
        <f>(25519.19+1005)*1000</f>
        <v>26524190</v>
      </c>
      <c r="F78" s="29">
        <v>53180590</v>
      </c>
      <c r="G78" s="29">
        <v>33189000</v>
      </c>
      <c r="H78" s="29">
        <v>33216000</v>
      </c>
      <c r="I78" s="29"/>
    </row>
    <row r="79" spans="1:9" x14ac:dyDescent="0.25">
      <c r="A79" s="10"/>
      <c r="B79" s="10" t="s">
        <v>31</v>
      </c>
      <c r="C79" s="10" t="s">
        <v>7</v>
      </c>
      <c r="D79" s="31">
        <f t="shared" si="28"/>
        <v>181865000</v>
      </c>
      <c r="E79" s="30">
        <v>75000000</v>
      </c>
      <c r="F79" s="30">
        <v>106865000</v>
      </c>
      <c r="G79" s="30"/>
      <c r="H79" s="30"/>
      <c r="I79" s="30">
        <v>0</v>
      </c>
    </row>
    <row r="80" spans="1:9" x14ac:dyDescent="0.25">
      <c r="A80" s="10"/>
      <c r="B80" s="10"/>
      <c r="C80" s="10" t="s">
        <v>36</v>
      </c>
      <c r="D80" s="31">
        <f t="shared" si="28"/>
        <v>0</v>
      </c>
      <c r="E80" s="30"/>
      <c r="F80" s="30"/>
      <c r="G80" s="30"/>
      <c r="H80" s="30"/>
      <c r="I80" s="30"/>
    </row>
    <row r="81" spans="1:11" s="38" customFormat="1" x14ac:dyDescent="0.25">
      <c r="A81" s="35"/>
      <c r="B81" s="35"/>
      <c r="C81" s="35" t="s">
        <v>43</v>
      </c>
      <c r="D81" s="36">
        <f t="shared" si="28"/>
        <v>150754600</v>
      </c>
      <c r="E81" s="37"/>
      <c r="F81" s="37">
        <v>85754600</v>
      </c>
      <c r="G81" s="37">
        <v>65000000</v>
      </c>
      <c r="H81" s="37"/>
      <c r="I81" s="37"/>
      <c r="K81" s="48"/>
    </row>
    <row r="82" spans="1:11" x14ac:dyDescent="0.25">
      <c r="A82" s="10"/>
      <c r="B82" s="10"/>
      <c r="C82" s="10" t="s">
        <v>8</v>
      </c>
      <c r="D82" s="31">
        <f t="shared" si="28"/>
        <v>327974780</v>
      </c>
      <c r="E82" s="29">
        <f>E75-E83</f>
        <v>101524190</v>
      </c>
      <c r="F82" s="29">
        <f>F75-F83-F81</f>
        <v>160045590</v>
      </c>
      <c r="G82" s="29">
        <f>G75-G83-G81</f>
        <v>33189000</v>
      </c>
      <c r="H82" s="29">
        <f t="shared" ref="H82:I82" si="38">H75-H83</f>
        <v>33216000</v>
      </c>
      <c r="I82" s="29">
        <f t="shared" si="38"/>
        <v>0</v>
      </c>
    </row>
    <row r="83" spans="1:11" x14ac:dyDescent="0.25">
      <c r="A83" s="10"/>
      <c r="B83" s="10"/>
      <c r="C83" s="10" t="s">
        <v>9</v>
      </c>
      <c r="D83" s="31">
        <f t="shared" si="28"/>
        <v>195311000</v>
      </c>
      <c r="E83" s="34">
        <f>SUM(E84:E86)</f>
        <v>0</v>
      </c>
      <c r="F83" s="34">
        <f t="shared" ref="F83:I83" si="39">SUM(F84:F86)</f>
        <v>0</v>
      </c>
      <c r="G83" s="34">
        <f t="shared" si="39"/>
        <v>161811000</v>
      </c>
      <c r="H83" s="34">
        <f t="shared" si="39"/>
        <v>0</v>
      </c>
      <c r="I83" s="34">
        <f t="shared" si="39"/>
        <v>33500000</v>
      </c>
    </row>
    <row r="84" spans="1:11" x14ac:dyDescent="0.25">
      <c r="A84" s="10"/>
      <c r="B84" s="10"/>
      <c r="C84" s="10" t="s">
        <v>5</v>
      </c>
      <c r="D84" s="31">
        <f t="shared" si="28"/>
        <v>0</v>
      </c>
      <c r="E84" s="29"/>
      <c r="F84" s="29"/>
      <c r="G84" s="29"/>
      <c r="H84" s="29"/>
      <c r="I84" s="29"/>
    </row>
    <row r="85" spans="1:11" x14ac:dyDescent="0.25">
      <c r="A85" s="10"/>
      <c r="B85" s="10"/>
      <c r="C85" s="10" t="s">
        <v>6</v>
      </c>
      <c r="D85" s="31">
        <f t="shared" si="28"/>
        <v>120311000</v>
      </c>
      <c r="E85" s="29"/>
      <c r="F85" s="29"/>
      <c r="G85" s="29">
        <v>86811000</v>
      </c>
      <c r="H85" s="29"/>
      <c r="I85" s="29">
        <v>33500000</v>
      </c>
    </row>
    <row r="86" spans="1:11" x14ac:dyDescent="0.25">
      <c r="A86" s="10"/>
      <c r="B86" s="10"/>
      <c r="C86" s="10" t="s">
        <v>7</v>
      </c>
      <c r="D86" s="31">
        <f t="shared" si="28"/>
        <v>75000000</v>
      </c>
      <c r="E86" s="29"/>
      <c r="F86" s="29"/>
      <c r="G86" s="29">
        <v>75000000</v>
      </c>
      <c r="H86" s="29"/>
      <c r="I86" s="29"/>
    </row>
    <row r="87" spans="1:11" x14ac:dyDescent="0.25">
      <c r="A87" s="10" t="s">
        <v>18</v>
      </c>
      <c r="B87" s="10" t="s">
        <v>19</v>
      </c>
      <c r="C87" s="10"/>
      <c r="D87" s="31">
        <f t="shared" si="28"/>
        <v>1995000</v>
      </c>
      <c r="E87" s="31">
        <f>SUM(E89:E92)+E95</f>
        <v>1995000</v>
      </c>
      <c r="F87" s="31">
        <f t="shared" ref="F87:I87" si="40">SUM(F89:F92)+F95</f>
        <v>0</v>
      </c>
      <c r="G87" s="31">
        <f t="shared" si="40"/>
        <v>0</v>
      </c>
      <c r="H87" s="31">
        <f t="shared" si="40"/>
        <v>0</v>
      </c>
      <c r="I87" s="31">
        <f t="shared" si="40"/>
        <v>0</v>
      </c>
    </row>
    <row r="88" spans="1:11" x14ac:dyDescent="0.25">
      <c r="A88" s="10"/>
      <c r="B88" s="10"/>
      <c r="C88" s="10" t="s">
        <v>22</v>
      </c>
      <c r="D88" s="31">
        <f t="shared" si="28"/>
        <v>1995000</v>
      </c>
      <c r="E88" s="33">
        <f>E89+E90+E91+E92</f>
        <v>1995000</v>
      </c>
      <c r="F88" s="33">
        <f t="shared" ref="F88:I88" si="41">F89+F90+F91+F92</f>
        <v>0</v>
      </c>
      <c r="G88" s="33">
        <f t="shared" si="41"/>
        <v>0</v>
      </c>
      <c r="H88" s="33">
        <f t="shared" si="41"/>
        <v>0</v>
      </c>
      <c r="I88" s="33">
        <f t="shared" si="41"/>
        <v>0</v>
      </c>
    </row>
    <row r="89" spans="1:11" x14ac:dyDescent="0.25">
      <c r="A89" s="10"/>
      <c r="B89" s="10"/>
      <c r="C89" s="10" t="s">
        <v>5</v>
      </c>
      <c r="D89" s="31">
        <f t="shared" si="28"/>
        <v>0</v>
      </c>
      <c r="E89" s="29"/>
      <c r="F89" s="29"/>
      <c r="G89" s="29"/>
      <c r="H89" s="29"/>
      <c r="I89" s="29"/>
    </row>
    <row r="90" spans="1:11" x14ac:dyDescent="0.25">
      <c r="A90" s="10"/>
      <c r="B90" s="10"/>
      <c r="C90" s="10" t="s">
        <v>6</v>
      </c>
      <c r="D90" s="31">
        <f t="shared" si="28"/>
        <v>1995000</v>
      </c>
      <c r="E90" s="29">
        <f>(3000-1005)*1000</f>
        <v>1995000</v>
      </c>
      <c r="F90" s="29"/>
      <c r="G90" s="29"/>
      <c r="H90" s="29"/>
      <c r="I90" s="29"/>
    </row>
    <row r="91" spans="1:11" x14ac:dyDescent="0.25">
      <c r="A91" s="10"/>
      <c r="B91" s="10"/>
      <c r="C91" s="10" t="s">
        <v>7</v>
      </c>
      <c r="D91" s="31">
        <f t="shared" si="28"/>
        <v>0</v>
      </c>
      <c r="E91" s="30"/>
      <c r="F91" s="30"/>
      <c r="G91" s="30"/>
      <c r="H91" s="30"/>
      <c r="I91" s="30"/>
    </row>
    <row r="92" spans="1:11" x14ac:dyDescent="0.25">
      <c r="A92" s="10"/>
      <c r="B92" s="10"/>
      <c r="C92" s="10" t="s">
        <v>36</v>
      </c>
      <c r="D92" s="31">
        <f t="shared" si="28"/>
        <v>0</v>
      </c>
      <c r="E92" s="30"/>
      <c r="F92" s="30"/>
      <c r="G92" s="30"/>
      <c r="H92" s="30"/>
      <c r="I92" s="30"/>
    </row>
    <row r="93" spans="1:11" x14ac:dyDescent="0.25">
      <c r="A93" s="10"/>
      <c r="B93" s="10"/>
      <c r="C93" s="10" t="s">
        <v>43</v>
      </c>
      <c r="D93" s="31">
        <f t="shared" si="28"/>
        <v>0</v>
      </c>
      <c r="E93" s="30"/>
      <c r="F93" s="30"/>
      <c r="G93" s="30"/>
      <c r="H93" s="30"/>
      <c r="I93" s="30"/>
    </row>
    <row r="94" spans="1:11" x14ac:dyDescent="0.25">
      <c r="A94" s="10"/>
      <c r="B94" s="10"/>
      <c r="C94" s="10" t="s">
        <v>8</v>
      </c>
      <c r="D94" s="31">
        <f t="shared" si="28"/>
        <v>1995000</v>
      </c>
      <c r="E94" s="29">
        <f>E87-E95</f>
        <v>1995000</v>
      </c>
      <c r="F94" s="29">
        <f t="shared" ref="F94:I94" si="42">F87-F95</f>
        <v>0</v>
      </c>
      <c r="G94" s="29">
        <f t="shared" si="42"/>
        <v>0</v>
      </c>
      <c r="H94" s="29">
        <f t="shared" si="42"/>
        <v>0</v>
      </c>
      <c r="I94" s="29">
        <f t="shared" si="42"/>
        <v>0</v>
      </c>
    </row>
    <row r="95" spans="1:11" x14ac:dyDescent="0.25">
      <c r="A95" s="10"/>
      <c r="B95" s="10"/>
      <c r="C95" s="10" t="s">
        <v>9</v>
      </c>
      <c r="D95" s="31">
        <f t="shared" si="28"/>
        <v>0</v>
      </c>
      <c r="E95" s="34">
        <f>SUM(E96:E98)</f>
        <v>0</v>
      </c>
      <c r="F95" s="34">
        <f t="shared" ref="F95:I95" si="43">SUM(F96:F98)</f>
        <v>0</v>
      </c>
      <c r="G95" s="34">
        <f t="shared" si="43"/>
        <v>0</v>
      </c>
      <c r="H95" s="34">
        <f t="shared" si="43"/>
        <v>0</v>
      </c>
      <c r="I95" s="34">
        <f t="shared" si="43"/>
        <v>0</v>
      </c>
    </row>
    <row r="96" spans="1:11" x14ac:dyDescent="0.25">
      <c r="A96" s="10"/>
      <c r="B96" s="10"/>
      <c r="C96" s="10" t="s">
        <v>5</v>
      </c>
      <c r="D96" s="31">
        <f t="shared" si="28"/>
        <v>0</v>
      </c>
      <c r="E96" s="29"/>
      <c r="F96" s="29"/>
      <c r="G96" s="29"/>
      <c r="H96" s="29"/>
      <c r="I96" s="29"/>
    </row>
    <row r="97" spans="1:9" x14ac:dyDescent="0.25">
      <c r="A97" s="10"/>
      <c r="B97" s="10"/>
      <c r="C97" s="10" t="s">
        <v>6</v>
      </c>
      <c r="D97" s="31">
        <f t="shared" si="28"/>
        <v>0</v>
      </c>
      <c r="E97" s="29"/>
      <c r="F97" s="29"/>
      <c r="G97" s="29"/>
      <c r="H97" s="29"/>
      <c r="I97" s="29"/>
    </row>
    <row r="98" spans="1:9" x14ac:dyDescent="0.25">
      <c r="A98" s="10"/>
      <c r="B98" s="10"/>
      <c r="C98" s="10" t="s">
        <v>7</v>
      </c>
      <c r="D98" s="31">
        <f t="shared" si="28"/>
        <v>0</v>
      </c>
      <c r="E98" s="29"/>
      <c r="F98" s="29"/>
      <c r="G98" s="29"/>
      <c r="H98" s="29"/>
      <c r="I98" s="29"/>
    </row>
    <row r="99" spans="1:9" x14ac:dyDescent="0.25">
      <c r="A99" s="10">
        <v>4</v>
      </c>
      <c r="B99" s="10" t="s">
        <v>39</v>
      </c>
      <c r="C99" s="10"/>
      <c r="D99" s="31">
        <f t="shared" si="28"/>
        <v>438071270</v>
      </c>
      <c r="E99" s="31">
        <f>SUM(E101:E105)+E108</f>
        <v>0</v>
      </c>
      <c r="F99" s="31">
        <f>SUM(F101:F104)+F108</f>
        <v>16842106</v>
      </c>
      <c r="G99" s="31">
        <f t="shared" ref="G99:I99" si="44">SUM(G101:G104)+G108</f>
        <v>140409722</v>
      </c>
      <c r="H99" s="31">
        <f t="shared" si="44"/>
        <v>140409722</v>
      </c>
      <c r="I99" s="31">
        <f t="shared" si="44"/>
        <v>140409720</v>
      </c>
    </row>
    <row r="100" spans="1:9" x14ac:dyDescent="0.25">
      <c r="A100" s="10"/>
      <c r="B100" s="10"/>
      <c r="C100" s="10" t="s">
        <v>22</v>
      </c>
      <c r="D100" s="31">
        <f t="shared" si="28"/>
        <v>18061550</v>
      </c>
      <c r="E100" s="33">
        <f>E101+E102+E104+E105</f>
        <v>0</v>
      </c>
      <c r="F100" s="33">
        <f>F101+F102+F104+F105</f>
        <v>16842106</v>
      </c>
      <c r="G100" s="33">
        <f t="shared" ref="G100:I100" si="45">G101+G102+G104+G105</f>
        <v>609722</v>
      </c>
      <c r="H100" s="33">
        <f t="shared" si="45"/>
        <v>609722</v>
      </c>
      <c r="I100" s="33">
        <f t="shared" si="45"/>
        <v>0</v>
      </c>
    </row>
    <row r="101" spans="1:9" x14ac:dyDescent="0.25">
      <c r="A101" s="10"/>
      <c r="B101" s="10"/>
      <c r="C101" s="10" t="s">
        <v>5</v>
      </c>
      <c r="D101" s="31">
        <f t="shared" si="28"/>
        <v>0</v>
      </c>
      <c r="E101" s="32">
        <f>E114</f>
        <v>0</v>
      </c>
      <c r="F101" s="32">
        <f t="shared" ref="F101:I101" si="46">F114</f>
        <v>0</v>
      </c>
      <c r="G101" s="32">
        <f t="shared" si="46"/>
        <v>0</v>
      </c>
      <c r="H101" s="32">
        <f t="shared" si="46"/>
        <v>0</v>
      </c>
      <c r="I101" s="32">
        <f t="shared" si="46"/>
        <v>0</v>
      </c>
    </row>
    <row r="102" spans="1:9" x14ac:dyDescent="0.25">
      <c r="A102" s="10"/>
      <c r="B102" s="10"/>
      <c r="C102" s="10" t="s">
        <v>6</v>
      </c>
      <c r="D102" s="31">
        <f t="shared" si="28"/>
        <v>16000000</v>
      </c>
      <c r="E102" s="32">
        <f t="shared" ref="E102:I102" si="47">E115</f>
        <v>0</v>
      </c>
      <c r="F102" s="32">
        <f t="shared" si="47"/>
        <v>16000000</v>
      </c>
      <c r="G102" s="32">
        <f t="shared" si="47"/>
        <v>0</v>
      </c>
      <c r="H102" s="32">
        <f t="shared" si="47"/>
        <v>0</v>
      </c>
      <c r="I102" s="32">
        <f t="shared" si="47"/>
        <v>0</v>
      </c>
    </row>
    <row r="103" spans="1:9" x14ac:dyDescent="0.25">
      <c r="A103" s="9"/>
      <c r="B103" s="9"/>
      <c r="C103" s="9" t="s">
        <v>44</v>
      </c>
      <c r="D103" s="39"/>
      <c r="E103" s="42">
        <f t="shared" ref="E103:I103" si="48">E116</f>
        <v>0</v>
      </c>
      <c r="F103" s="42">
        <f t="shared" si="48"/>
        <v>0</v>
      </c>
      <c r="G103" s="42">
        <f t="shared" si="48"/>
        <v>0</v>
      </c>
      <c r="H103" s="42">
        <f t="shared" si="48"/>
        <v>0</v>
      </c>
      <c r="I103" s="42">
        <f t="shared" si="48"/>
        <v>0</v>
      </c>
    </row>
    <row r="104" spans="1:9" x14ac:dyDescent="0.25">
      <c r="A104" s="10"/>
      <c r="B104" s="10"/>
      <c r="C104" s="10" t="s">
        <v>7</v>
      </c>
      <c r="D104" s="31">
        <f t="shared" si="28"/>
        <v>2061550</v>
      </c>
      <c r="E104" s="32">
        <f t="shared" ref="E104:I104" si="49">E117</f>
        <v>0</v>
      </c>
      <c r="F104" s="32">
        <f t="shared" si="49"/>
        <v>842106</v>
      </c>
      <c r="G104" s="32">
        <f t="shared" si="49"/>
        <v>609722</v>
      </c>
      <c r="H104" s="32">
        <f t="shared" si="49"/>
        <v>609722</v>
      </c>
      <c r="I104" s="32">
        <f t="shared" si="49"/>
        <v>0</v>
      </c>
    </row>
    <row r="105" spans="1:9" x14ac:dyDescent="0.25">
      <c r="A105" s="9"/>
      <c r="B105" s="9"/>
      <c r="C105" s="9" t="s">
        <v>44</v>
      </c>
      <c r="D105" s="39">
        <f t="shared" si="28"/>
        <v>0</v>
      </c>
      <c r="E105" s="42">
        <f t="shared" ref="E105:I105" si="50">E118</f>
        <v>0</v>
      </c>
      <c r="F105" s="42">
        <f t="shared" si="50"/>
        <v>0</v>
      </c>
      <c r="G105" s="42">
        <f t="shared" si="50"/>
        <v>0</v>
      </c>
      <c r="H105" s="42">
        <f t="shared" si="50"/>
        <v>0</v>
      </c>
      <c r="I105" s="42">
        <f t="shared" si="50"/>
        <v>0</v>
      </c>
    </row>
    <row r="106" spans="1:9" x14ac:dyDescent="0.25">
      <c r="A106" s="10"/>
      <c r="B106" s="10"/>
      <c r="C106" s="10" t="s">
        <v>43</v>
      </c>
      <c r="D106" s="31">
        <f t="shared" si="28"/>
        <v>0</v>
      </c>
      <c r="E106" s="32">
        <f t="shared" ref="E106:I106" si="51">E119</f>
        <v>0</v>
      </c>
      <c r="F106" s="32">
        <f t="shared" si="51"/>
        <v>0</v>
      </c>
      <c r="G106" s="32">
        <f t="shared" si="51"/>
        <v>0</v>
      </c>
      <c r="H106" s="32">
        <f t="shared" si="51"/>
        <v>0</v>
      </c>
      <c r="I106" s="32">
        <f t="shared" si="51"/>
        <v>0</v>
      </c>
    </row>
    <row r="107" spans="1:9" x14ac:dyDescent="0.25">
      <c r="A107" s="10"/>
      <c r="B107" s="10"/>
      <c r="C107" s="10" t="s">
        <v>8</v>
      </c>
      <c r="D107" s="31">
        <f t="shared" si="28"/>
        <v>18061550</v>
      </c>
      <c r="E107" s="32">
        <f t="shared" ref="E107:I107" si="52">E120</f>
        <v>0</v>
      </c>
      <c r="F107" s="32">
        <f t="shared" si="52"/>
        <v>16842106</v>
      </c>
      <c r="G107" s="32">
        <f t="shared" si="52"/>
        <v>609722</v>
      </c>
      <c r="H107" s="32">
        <f t="shared" si="52"/>
        <v>609722</v>
      </c>
      <c r="I107" s="32">
        <f t="shared" si="52"/>
        <v>0</v>
      </c>
    </row>
    <row r="108" spans="1:9" x14ac:dyDescent="0.25">
      <c r="A108" s="10"/>
      <c r="B108" s="10"/>
      <c r="C108" s="10" t="s">
        <v>9</v>
      </c>
      <c r="D108" s="31">
        <f t="shared" si="28"/>
        <v>420009720</v>
      </c>
      <c r="E108" s="32">
        <f t="shared" ref="E108:I108" si="53">E121</f>
        <v>0</v>
      </c>
      <c r="F108" s="32">
        <f t="shared" si="53"/>
        <v>0</v>
      </c>
      <c r="G108" s="32">
        <f t="shared" si="53"/>
        <v>139800000</v>
      </c>
      <c r="H108" s="32">
        <f t="shared" si="53"/>
        <v>139800000</v>
      </c>
      <c r="I108" s="32">
        <f t="shared" si="53"/>
        <v>140409720</v>
      </c>
    </row>
    <row r="109" spans="1:9" x14ac:dyDescent="0.25">
      <c r="A109" s="10"/>
      <c r="B109" s="10"/>
      <c r="C109" s="10" t="s">
        <v>5</v>
      </c>
      <c r="D109" s="31">
        <f t="shared" si="28"/>
        <v>0</v>
      </c>
      <c r="E109" s="32">
        <f t="shared" ref="E109:I109" si="54">E122</f>
        <v>0</v>
      </c>
      <c r="F109" s="32">
        <f t="shared" si="54"/>
        <v>0</v>
      </c>
      <c r="G109" s="32">
        <f t="shared" si="54"/>
        <v>0</v>
      </c>
      <c r="H109" s="32">
        <f t="shared" si="54"/>
        <v>0</v>
      </c>
      <c r="I109" s="32">
        <f t="shared" si="54"/>
        <v>0</v>
      </c>
    </row>
    <row r="110" spans="1:9" x14ac:dyDescent="0.25">
      <c r="A110" s="10"/>
      <c r="B110" s="10"/>
      <c r="C110" s="10" t="s">
        <v>6</v>
      </c>
      <c r="D110" s="31">
        <f t="shared" si="28"/>
        <v>399900000</v>
      </c>
      <c r="E110" s="32">
        <f t="shared" ref="E110:I110" si="55">E123</f>
        <v>0</v>
      </c>
      <c r="F110" s="32">
        <f t="shared" si="55"/>
        <v>0</v>
      </c>
      <c r="G110" s="32">
        <f t="shared" si="55"/>
        <v>133300000</v>
      </c>
      <c r="H110" s="32">
        <f t="shared" si="55"/>
        <v>133300000</v>
      </c>
      <c r="I110" s="32">
        <f t="shared" si="55"/>
        <v>133300000</v>
      </c>
    </row>
    <row r="111" spans="1:9" x14ac:dyDescent="0.25">
      <c r="A111" s="10"/>
      <c r="B111" s="10"/>
      <c r="C111" s="10" t="s">
        <v>7</v>
      </c>
      <c r="D111" s="31">
        <f t="shared" si="28"/>
        <v>20109720</v>
      </c>
      <c r="E111" s="32">
        <f t="shared" ref="E111:I111" si="56">E124</f>
        <v>0</v>
      </c>
      <c r="F111" s="32">
        <f t="shared" si="56"/>
        <v>0</v>
      </c>
      <c r="G111" s="32">
        <f t="shared" si="56"/>
        <v>6500000</v>
      </c>
      <c r="H111" s="32">
        <f t="shared" si="56"/>
        <v>6500000</v>
      </c>
      <c r="I111" s="32">
        <f t="shared" si="56"/>
        <v>7109720</v>
      </c>
    </row>
    <row r="112" spans="1:9" x14ac:dyDescent="0.25">
      <c r="A112" s="10" t="s">
        <v>33</v>
      </c>
      <c r="B112" s="10" t="s">
        <v>37</v>
      </c>
      <c r="C112" s="10"/>
      <c r="D112" s="31">
        <f t="shared" si="28"/>
        <v>438071270</v>
      </c>
      <c r="E112" s="31">
        <f>SUM(E114:E118)+E121</f>
        <v>0</v>
      </c>
      <c r="F112" s="31">
        <f>SUM(F114:F118)+F121</f>
        <v>16842106</v>
      </c>
      <c r="G112" s="31">
        <f>SUM(G114:G118)+G121</f>
        <v>140409722</v>
      </c>
      <c r="H112" s="31">
        <f>SUM(H114:H118)+H121</f>
        <v>140409722</v>
      </c>
      <c r="I112" s="31">
        <f>SUM(I114:I118)+I121</f>
        <v>140409720</v>
      </c>
    </row>
    <row r="113" spans="1:9" x14ac:dyDescent="0.25">
      <c r="A113" s="10"/>
      <c r="B113" s="10"/>
      <c r="C113" s="10" t="s">
        <v>22</v>
      </c>
      <c r="D113" s="31">
        <f t="shared" si="28"/>
        <v>18061550</v>
      </c>
      <c r="E113" s="33">
        <f>E114+E115+E117+E118</f>
        <v>0</v>
      </c>
      <c r="F113" s="33">
        <f>F114+F115+F117+F118</f>
        <v>16842106</v>
      </c>
      <c r="G113" s="33">
        <f>G114+G115+G117+G118</f>
        <v>609722</v>
      </c>
      <c r="H113" s="33">
        <f>H114+H115+H117+H118</f>
        <v>609722</v>
      </c>
      <c r="I113" s="33">
        <f>I114+I115+I117+I118</f>
        <v>0</v>
      </c>
    </row>
    <row r="114" spans="1:9" x14ac:dyDescent="0.25">
      <c r="A114" s="10"/>
      <c r="B114" s="10"/>
      <c r="C114" s="10" t="s">
        <v>5</v>
      </c>
      <c r="D114" s="31">
        <f t="shared" si="28"/>
        <v>0</v>
      </c>
      <c r="E114" s="29"/>
      <c r="F114" s="29"/>
      <c r="G114" s="29"/>
      <c r="H114" s="29"/>
      <c r="I114" s="29"/>
    </row>
    <row r="115" spans="1:9" x14ac:dyDescent="0.25">
      <c r="A115" s="10"/>
      <c r="B115" s="10"/>
      <c r="C115" s="10" t="s">
        <v>6</v>
      </c>
      <c r="D115" s="31">
        <f t="shared" si="28"/>
        <v>16000000</v>
      </c>
      <c r="E115" s="29">
        <v>0</v>
      </c>
      <c r="F115" s="29">
        <f>14003575+1996425</f>
        <v>16000000</v>
      </c>
      <c r="G115" s="29">
        <v>0</v>
      </c>
      <c r="H115" s="29">
        <v>0</v>
      </c>
      <c r="I115" s="29">
        <v>0</v>
      </c>
    </row>
    <row r="116" spans="1:9" x14ac:dyDescent="0.25">
      <c r="A116" s="9"/>
      <c r="B116" s="9"/>
      <c r="C116" s="9" t="s">
        <v>44</v>
      </c>
      <c r="D116" s="39">
        <f t="shared" si="28"/>
        <v>0</v>
      </c>
      <c r="E116" s="40"/>
      <c r="F116" s="40"/>
      <c r="G116" s="40"/>
      <c r="H116" s="40"/>
      <c r="I116" s="40"/>
    </row>
    <row r="117" spans="1:9" x14ac:dyDescent="0.25">
      <c r="A117" s="10"/>
      <c r="B117" s="10"/>
      <c r="C117" s="10" t="s">
        <v>7</v>
      </c>
      <c r="D117" s="31">
        <f t="shared" si="28"/>
        <v>2061550</v>
      </c>
      <c r="E117" s="30">
        <v>0</v>
      </c>
      <c r="F117" s="30">
        <f>737031+105075</f>
        <v>842106</v>
      </c>
      <c r="G117" s="30">
        <v>609722</v>
      </c>
      <c r="H117" s="30">
        <v>609722</v>
      </c>
      <c r="I117" s="30"/>
    </row>
    <row r="118" spans="1:9" x14ac:dyDescent="0.25">
      <c r="A118" s="9"/>
      <c r="B118" s="9"/>
      <c r="C118" s="9" t="s">
        <v>44</v>
      </c>
      <c r="D118" s="39">
        <f t="shared" si="28"/>
        <v>0</v>
      </c>
      <c r="E118" s="41"/>
      <c r="F118" s="41"/>
      <c r="G118" s="41"/>
      <c r="H118" s="41"/>
      <c r="I118" s="41"/>
    </row>
    <row r="119" spans="1:9" x14ac:dyDescent="0.25">
      <c r="A119" s="10"/>
      <c r="B119" s="10"/>
      <c r="C119" s="10" t="s">
        <v>43</v>
      </c>
      <c r="D119" s="31">
        <f t="shared" si="28"/>
        <v>0</v>
      </c>
      <c r="E119" s="30"/>
      <c r="F119" s="30"/>
      <c r="G119" s="30"/>
      <c r="H119" s="30"/>
      <c r="I119" s="30"/>
    </row>
    <row r="120" spans="1:9" x14ac:dyDescent="0.25">
      <c r="A120" s="10"/>
      <c r="B120" s="10"/>
      <c r="C120" s="10" t="s">
        <v>8</v>
      </c>
      <c r="D120" s="31">
        <f t="shared" si="28"/>
        <v>18061550</v>
      </c>
      <c r="E120" s="29">
        <f>E112-E121</f>
        <v>0</v>
      </c>
      <c r="F120" s="29">
        <f>F112-F121</f>
        <v>16842106</v>
      </c>
      <c r="G120" s="29">
        <f>G112-G121</f>
        <v>609722</v>
      </c>
      <c r="H120" s="29">
        <f>H112-H121</f>
        <v>609722</v>
      </c>
      <c r="I120" s="29">
        <f>I112-I121</f>
        <v>0</v>
      </c>
    </row>
    <row r="121" spans="1:9" x14ac:dyDescent="0.25">
      <c r="A121" s="10"/>
      <c r="B121" s="10"/>
      <c r="C121" s="10" t="s">
        <v>9</v>
      </c>
      <c r="D121" s="31">
        <f t="shared" si="28"/>
        <v>420009720</v>
      </c>
      <c r="E121" s="34">
        <f>SUM(E122:E124)</f>
        <v>0</v>
      </c>
      <c r="F121" s="34">
        <f t="shared" ref="F121:I121" si="57">SUM(F122:F124)</f>
        <v>0</v>
      </c>
      <c r="G121" s="34">
        <f t="shared" si="57"/>
        <v>139800000</v>
      </c>
      <c r="H121" s="34">
        <f t="shared" si="57"/>
        <v>139800000</v>
      </c>
      <c r="I121" s="34">
        <f t="shared" si="57"/>
        <v>140409720</v>
      </c>
    </row>
    <row r="122" spans="1:9" x14ac:dyDescent="0.25">
      <c r="A122" s="10"/>
      <c r="B122" s="10"/>
      <c r="C122" s="10" t="s">
        <v>5</v>
      </c>
      <c r="D122" s="31">
        <f t="shared" si="28"/>
        <v>0</v>
      </c>
      <c r="E122" s="29"/>
      <c r="F122" s="29"/>
      <c r="G122" s="29"/>
      <c r="H122" s="29"/>
      <c r="I122" s="29"/>
    </row>
    <row r="123" spans="1:9" x14ac:dyDescent="0.25">
      <c r="A123" s="10"/>
      <c r="B123" s="10"/>
      <c r="C123" s="10" t="s">
        <v>6</v>
      </c>
      <c r="D123" s="31">
        <f t="shared" si="28"/>
        <v>399900000</v>
      </c>
      <c r="E123" s="29">
        <v>0</v>
      </c>
      <c r="F123" s="29"/>
      <c r="G123" s="29">
        <f>(130000+3300)*1000</f>
        <v>133300000</v>
      </c>
      <c r="H123" s="29">
        <f>(130000+3300)*1000</f>
        <v>133300000</v>
      </c>
      <c r="I123" s="29">
        <f>(130000+3300)*1000</f>
        <v>133300000</v>
      </c>
    </row>
    <row r="124" spans="1:9" x14ac:dyDescent="0.25">
      <c r="A124" s="10"/>
      <c r="B124" s="10"/>
      <c r="C124" s="10" t="s">
        <v>7</v>
      </c>
      <c r="D124" s="31">
        <f t="shared" si="28"/>
        <v>20109720</v>
      </c>
      <c r="E124" s="29"/>
      <c r="F124" s="29"/>
      <c r="G124" s="29">
        <v>6500000</v>
      </c>
      <c r="H124" s="29">
        <v>6500000</v>
      </c>
      <c r="I124" s="29">
        <f>(6500+509.72+100)*1000</f>
        <v>7109720</v>
      </c>
    </row>
    <row r="125" spans="1:9" x14ac:dyDescent="0.25">
      <c r="A125" s="9" t="s">
        <v>34</v>
      </c>
      <c r="B125" s="9" t="s">
        <v>36</v>
      </c>
      <c r="C125" s="9"/>
      <c r="D125" s="39">
        <f t="shared" si="28"/>
        <v>2301500</v>
      </c>
      <c r="E125" s="39">
        <f>SUM(E127:E131)+E134</f>
        <v>0</v>
      </c>
      <c r="F125" s="39">
        <f t="shared" ref="F125:I125" si="58">SUM(F127:F131)+F134</f>
        <v>2101500</v>
      </c>
      <c r="G125" s="39">
        <f t="shared" si="58"/>
        <v>100000</v>
      </c>
      <c r="H125" s="39">
        <f t="shared" si="58"/>
        <v>100000</v>
      </c>
      <c r="I125" s="39">
        <f t="shared" si="58"/>
        <v>0</v>
      </c>
    </row>
    <row r="126" spans="1:9" x14ac:dyDescent="0.25">
      <c r="A126" s="9"/>
      <c r="B126" s="9"/>
      <c r="C126" s="9" t="s">
        <v>22</v>
      </c>
      <c r="D126" s="39">
        <f t="shared" si="28"/>
        <v>305075</v>
      </c>
      <c r="E126" s="43">
        <f>E127+E128+E130+E131</f>
        <v>0</v>
      </c>
      <c r="F126" s="43">
        <f t="shared" ref="F126:I126" si="59">F127+F128+F130+F131</f>
        <v>105075</v>
      </c>
      <c r="G126" s="43">
        <f t="shared" si="59"/>
        <v>100000</v>
      </c>
      <c r="H126" s="43">
        <f t="shared" si="59"/>
        <v>100000</v>
      </c>
      <c r="I126" s="43">
        <f t="shared" si="59"/>
        <v>0</v>
      </c>
    </row>
    <row r="127" spans="1:9" x14ac:dyDescent="0.25">
      <c r="A127" s="9"/>
      <c r="B127" s="9"/>
      <c r="C127" s="9" t="s">
        <v>5</v>
      </c>
      <c r="D127" s="39">
        <f t="shared" si="28"/>
        <v>0</v>
      </c>
      <c r="E127" s="40"/>
      <c r="F127" s="40"/>
      <c r="G127" s="40"/>
      <c r="H127" s="40"/>
      <c r="I127" s="40"/>
    </row>
    <row r="128" spans="1:9" x14ac:dyDescent="0.25">
      <c r="A128" s="9"/>
      <c r="B128" s="9"/>
      <c r="C128" s="9" t="s">
        <v>6</v>
      </c>
      <c r="D128" s="39">
        <f t="shared" si="28"/>
        <v>0</v>
      </c>
      <c r="E128" s="40">
        <v>0</v>
      </c>
      <c r="F128" s="40">
        <f>1996425-1996425</f>
        <v>0</v>
      </c>
      <c r="G128" s="40"/>
      <c r="H128" s="40"/>
      <c r="I128" s="40"/>
    </row>
    <row r="129" spans="1:9" x14ac:dyDescent="0.25">
      <c r="A129" s="9"/>
      <c r="B129" s="9"/>
      <c r="C129" s="9" t="s">
        <v>44</v>
      </c>
      <c r="D129" s="39">
        <f t="shared" ref="D129" si="60">SUM(E129:I129)</f>
        <v>1996425</v>
      </c>
      <c r="E129" s="40"/>
      <c r="F129" s="40">
        <v>1996425</v>
      </c>
      <c r="G129" s="40"/>
      <c r="H129" s="40"/>
      <c r="I129" s="40"/>
    </row>
    <row r="130" spans="1:9" x14ac:dyDescent="0.25">
      <c r="A130" s="9"/>
      <c r="B130" s="9"/>
      <c r="C130" s="9" t="s">
        <v>7</v>
      </c>
      <c r="D130" s="39">
        <f t="shared" si="28"/>
        <v>0</v>
      </c>
      <c r="E130" s="41">
        <v>0</v>
      </c>
      <c r="F130" s="41"/>
      <c r="G130" s="41"/>
      <c r="H130" s="41"/>
      <c r="I130" s="41"/>
    </row>
    <row r="131" spans="1:9" x14ac:dyDescent="0.25">
      <c r="A131" s="9"/>
      <c r="B131" s="9"/>
      <c r="C131" s="9" t="s">
        <v>44</v>
      </c>
      <c r="D131" s="39">
        <f t="shared" ref="D131" si="61">SUM(E131:I131)</f>
        <v>305075</v>
      </c>
      <c r="E131" s="41"/>
      <c r="F131" s="41">
        <v>105075</v>
      </c>
      <c r="G131" s="41">
        <v>100000</v>
      </c>
      <c r="H131" s="41">
        <v>100000</v>
      </c>
      <c r="I131" s="41"/>
    </row>
    <row r="132" spans="1:9" x14ac:dyDescent="0.25">
      <c r="A132" s="9"/>
      <c r="B132" s="9"/>
      <c r="C132" s="9" t="s">
        <v>43</v>
      </c>
      <c r="D132" s="39">
        <f t="shared" si="28"/>
        <v>0</v>
      </c>
      <c r="E132" s="41"/>
      <c r="F132" s="41"/>
      <c r="G132" s="41"/>
      <c r="H132" s="41"/>
      <c r="I132" s="41"/>
    </row>
    <row r="133" spans="1:9" x14ac:dyDescent="0.25">
      <c r="A133" s="9"/>
      <c r="B133" s="9"/>
      <c r="C133" s="9" t="s">
        <v>8</v>
      </c>
      <c r="D133" s="39">
        <f t="shared" si="28"/>
        <v>2301500</v>
      </c>
      <c r="E133" s="40">
        <f>E125-E134</f>
        <v>0</v>
      </c>
      <c r="F133" s="40">
        <f t="shared" ref="F133:I133" si="62">F125-F134</f>
        <v>2101500</v>
      </c>
      <c r="G133" s="40">
        <f t="shared" si="62"/>
        <v>100000</v>
      </c>
      <c r="H133" s="40">
        <f t="shared" si="62"/>
        <v>100000</v>
      </c>
      <c r="I133" s="40">
        <f t="shared" si="62"/>
        <v>0</v>
      </c>
    </row>
    <row r="134" spans="1:9" x14ac:dyDescent="0.25">
      <c r="A134" s="9"/>
      <c r="B134" s="9"/>
      <c r="C134" s="9" t="s">
        <v>9</v>
      </c>
      <c r="D134" s="39">
        <f t="shared" si="28"/>
        <v>0</v>
      </c>
      <c r="E134" s="44">
        <f>SUM(E135:E137)</f>
        <v>0</v>
      </c>
      <c r="F134" s="44">
        <f t="shared" ref="F134:I134" si="63">SUM(F135:F137)</f>
        <v>0</v>
      </c>
      <c r="G134" s="44">
        <f t="shared" si="63"/>
        <v>0</v>
      </c>
      <c r="H134" s="44">
        <f t="shared" si="63"/>
        <v>0</v>
      </c>
      <c r="I134" s="44">
        <f t="shared" si="63"/>
        <v>0</v>
      </c>
    </row>
    <row r="135" spans="1:9" x14ac:dyDescent="0.25">
      <c r="A135" s="9"/>
      <c r="B135" s="9"/>
      <c r="C135" s="9" t="s">
        <v>5</v>
      </c>
      <c r="D135" s="39">
        <f t="shared" ref="D135:D137" si="64">SUM(E135:I135)</f>
        <v>0</v>
      </c>
      <c r="E135" s="40"/>
      <c r="F135" s="40"/>
      <c r="G135" s="40"/>
      <c r="H135" s="40"/>
      <c r="I135" s="40"/>
    </row>
    <row r="136" spans="1:9" x14ac:dyDescent="0.25">
      <c r="A136" s="9"/>
      <c r="B136" s="9"/>
      <c r="C136" s="9" t="s">
        <v>6</v>
      </c>
      <c r="D136" s="39">
        <f t="shared" si="64"/>
        <v>0</v>
      </c>
      <c r="E136" s="40">
        <v>0</v>
      </c>
      <c r="F136" s="40"/>
      <c r="G136" s="40"/>
      <c r="H136" s="40"/>
      <c r="I136" s="40"/>
    </row>
    <row r="137" spans="1:9" x14ac:dyDescent="0.25">
      <c r="A137" s="9"/>
      <c r="B137" s="9"/>
      <c r="C137" s="9" t="s">
        <v>7</v>
      </c>
      <c r="D137" s="39">
        <f t="shared" si="64"/>
        <v>0</v>
      </c>
      <c r="E137" s="40"/>
      <c r="F137" s="40"/>
      <c r="G137" s="40"/>
      <c r="H137" s="40"/>
      <c r="I137" s="40"/>
    </row>
  </sheetData>
  <printOptions horizontalCentered="1"/>
  <pageMargins left="0.31496062992125984" right="0.31496062992125984" top="0.55118110236220474" bottom="0.35433070866141736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37"/>
  <sheetViews>
    <sheetView topLeftCell="D118" workbookViewId="0">
      <selection activeCell="D118" sqref="A1:XFD1048576"/>
    </sheetView>
  </sheetViews>
  <sheetFormatPr defaultColWidth="9.140625" defaultRowHeight="15" x14ac:dyDescent="0.25"/>
  <cols>
    <col min="1" max="1" width="4.85546875" style="11" customWidth="1"/>
    <col min="2" max="2" width="15.7109375" style="11" customWidth="1"/>
    <col min="3" max="3" width="8.85546875" style="11" customWidth="1"/>
    <col min="4" max="4" width="19.28515625" style="11" customWidth="1"/>
    <col min="5" max="5" width="16.5703125" style="11" customWidth="1"/>
    <col min="6" max="6" width="17.85546875" style="11" customWidth="1"/>
    <col min="7" max="7" width="17.5703125" style="11" customWidth="1"/>
    <col min="8" max="8" width="16.42578125" style="11" customWidth="1"/>
    <col min="9" max="9" width="17" style="11" customWidth="1"/>
    <col min="10" max="10" width="9.140625" style="11"/>
    <col min="11" max="11" width="20.5703125" style="45" customWidth="1"/>
    <col min="12" max="16384" width="9.140625" style="11"/>
  </cols>
  <sheetData>
    <row r="2" spans="1:1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>
        <v>2018</v>
      </c>
      <c r="F2" s="10">
        <v>2019</v>
      </c>
      <c r="G2" s="10">
        <v>2020</v>
      </c>
      <c r="H2" s="10">
        <v>2021</v>
      </c>
      <c r="I2" s="10">
        <v>2022</v>
      </c>
    </row>
    <row r="3" spans="1:11" x14ac:dyDescent="0.25">
      <c r="A3" s="10">
        <v>1</v>
      </c>
      <c r="B3" s="10"/>
      <c r="C3" s="10"/>
      <c r="D3" s="31">
        <f>SUM(E3:I3)</f>
        <v>1543503023</v>
      </c>
      <c r="E3" s="31">
        <f t="shared" ref="E3:I6" si="0">E15+E63+E99</f>
        <v>131073660</v>
      </c>
      <c r="F3" s="31">
        <f t="shared" si="0"/>
        <v>355221039</v>
      </c>
      <c r="G3" s="31">
        <f t="shared" si="0"/>
        <v>505041302</v>
      </c>
      <c r="H3" s="31">
        <f t="shared" si="0"/>
        <v>278257302</v>
      </c>
      <c r="I3" s="31">
        <f t="shared" si="0"/>
        <v>273909720</v>
      </c>
      <c r="K3" s="46">
        <f>SUM(D5:D7)+D11+D8+D9</f>
        <v>1543503023</v>
      </c>
    </row>
    <row r="4" spans="1:11" x14ac:dyDescent="0.25">
      <c r="A4" s="10"/>
      <c r="B4" s="10"/>
      <c r="C4" s="10" t="s">
        <v>22</v>
      </c>
      <c r="D4" s="31">
        <f t="shared" ref="D4:D67" si="1">SUM(E4:I4)</f>
        <v>477427703</v>
      </c>
      <c r="E4" s="31">
        <f t="shared" si="0"/>
        <v>131073660</v>
      </c>
      <c r="F4" s="49">
        <f t="shared" si="0"/>
        <v>269466439</v>
      </c>
      <c r="G4" s="31">
        <f t="shared" si="0"/>
        <v>38430302</v>
      </c>
      <c r="H4" s="31">
        <f t="shared" si="0"/>
        <v>38457302</v>
      </c>
      <c r="I4" s="31">
        <f t="shared" si="0"/>
        <v>0</v>
      </c>
      <c r="K4" s="47">
        <f>1162669003-D3</f>
        <v>-380834020</v>
      </c>
    </row>
    <row r="5" spans="1:11" x14ac:dyDescent="0.25">
      <c r="A5" s="10"/>
      <c r="B5" s="10"/>
      <c r="C5" s="10" t="s">
        <v>5</v>
      </c>
      <c r="D5" s="31">
        <f t="shared" si="1"/>
        <v>0</v>
      </c>
      <c r="E5" s="31">
        <f t="shared" si="0"/>
        <v>0</v>
      </c>
      <c r="F5" s="31">
        <f t="shared" si="0"/>
        <v>0</v>
      </c>
      <c r="G5" s="31">
        <f t="shared" si="0"/>
        <v>0</v>
      </c>
      <c r="H5" s="31">
        <f t="shared" si="0"/>
        <v>0</v>
      </c>
      <c r="I5" s="31">
        <f t="shared" si="0"/>
        <v>0</v>
      </c>
      <c r="K5" s="45">
        <f>K4-D9</f>
        <v>-531588620</v>
      </c>
    </row>
    <row r="6" spans="1:11" x14ac:dyDescent="0.25">
      <c r="A6" s="10"/>
      <c r="B6" s="10"/>
      <c r="C6" s="10" t="s">
        <v>6</v>
      </c>
      <c r="D6" s="31">
        <f t="shared" si="1"/>
        <v>277737080</v>
      </c>
      <c r="E6" s="31">
        <f t="shared" si="0"/>
        <v>54151490</v>
      </c>
      <c r="F6" s="31">
        <f t="shared" si="0"/>
        <v>157180590</v>
      </c>
      <c r="G6" s="31">
        <f t="shared" si="0"/>
        <v>33189000</v>
      </c>
      <c r="H6" s="31">
        <f t="shared" si="0"/>
        <v>33216000</v>
      </c>
      <c r="I6" s="31">
        <f t="shared" si="0"/>
        <v>0</v>
      </c>
    </row>
    <row r="7" spans="1:11" x14ac:dyDescent="0.25">
      <c r="A7" s="10"/>
      <c r="B7" s="10"/>
      <c r="C7" s="10" t="s">
        <v>7</v>
      </c>
      <c r="D7" s="31">
        <f t="shared" si="1"/>
        <v>199690623</v>
      </c>
      <c r="E7" s="31">
        <f t="shared" ref="E7:I14" si="2">E19+E67+E104</f>
        <v>76922170</v>
      </c>
      <c r="F7" s="31">
        <f t="shared" si="2"/>
        <v>112285849</v>
      </c>
      <c r="G7" s="31">
        <f t="shared" si="2"/>
        <v>5241302</v>
      </c>
      <c r="H7" s="31">
        <f t="shared" si="2"/>
        <v>5241302</v>
      </c>
      <c r="I7" s="31">
        <f t="shared" si="2"/>
        <v>0</v>
      </c>
    </row>
    <row r="8" spans="1:11" x14ac:dyDescent="0.25">
      <c r="A8" s="9"/>
      <c r="B8" s="9"/>
      <c r="C8" s="9" t="s">
        <v>44</v>
      </c>
      <c r="D8" s="39">
        <f t="shared" si="1"/>
        <v>0</v>
      </c>
      <c r="E8" s="39">
        <f t="shared" si="2"/>
        <v>0</v>
      </c>
      <c r="F8" s="39">
        <f t="shared" si="2"/>
        <v>0</v>
      </c>
      <c r="G8" s="39">
        <f t="shared" si="2"/>
        <v>0</v>
      </c>
      <c r="H8" s="39">
        <f t="shared" si="2"/>
        <v>0</v>
      </c>
      <c r="I8" s="39">
        <f t="shared" si="2"/>
        <v>0</v>
      </c>
    </row>
    <row r="9" spans="1:11" x14ac:dyDescent="0.25">
      <c r="A9" s="10"/>
      <c r="B9" s="10"/>
      <c r="C9" s="10" t="s">
        <v>43</v>
      </c>
      <c r="D9" s="31">
        <f t="shared" si="1"/>
        <v>150754600</v>
      </c>
      <c r="E9" s="31">
        <f t="shared" si="2"/>
        <v>0</v>
      </c>
      <c r="F9" s="31">
        <f t="shared" si="2"/>
        <v>85754600</v>
      </c>
      <c r="G9" s="31">
        <f t="shared" si="2"/>
        <v>65000000</v>
      </c>
      <c r="H9" s="31">
        <f t="shared" si="2"/>
        <v>0</v>
      </c>
      <c r="I9" s="31">
        <f t="shared" si="2"/>
        <v>0</v>
      </c>
    </row>
    <row r="10" spans="1:11" x14ac:dyDescent="0.25">
      <c r="A10" s="10"/>
      <c r="B10" s="10"/>
      <c r="C10" s="10" t="s">
        <v>8</v>
      </c>
      <c r="D10" s="31">
        <f t="shared" si="1"/>
        <v>477427703</v>
      </c>
      <c r="E10" s="31">
        <f t="shared" si="2"/>
        <v>131073660</v>
      </c>
      <c r="F10" s="31">
        <f t="shared" si="2"/>
        <v>269466439</v>
      </c>
      <c r="G10" s="31">
        <f t="shared" si="2"/>
        <v>38430302</v>
      </c>
      <c r="H10" s="31">
        <f t="shared" si="2"/>
        <v>38457302</v>
      </c>
      <c r="I10" s="31">
        <f t="shared" si="2"/>
        <v>0</v>
      </c>
      <c r="K10" s="46">
        <f>SUM(D10:D11)</f>
        <v>1392748423</v>
      </c>
    </row>
    <row r="11" spans="1:11" x14ac:dyDescent="0.25">
      <c r="A11" s="10"/>
      <c r="B11" s="10"/>
      <c r="C11" s="10" t="s">
        <v>9</v>
      </c>
      <c r="D11" s="31">
        <f t="shared" si="1"/>
        <v>915320720</v>
      </c>
      <c r="E11" s="31">
        <f t="shared" si="2"/>
        <v>0</v>
      </c>
      <c r="F11" s="31">
        <f t="shared" si="2"/>
        <v>0</v>
      </c>
      <c r="G11" s="31">
        <f t="shared" si="2"/>
        <v>401611000</v>
      </c>
      <c r="H11" s="31">
        <f t="shared" si="2"/>
        <v>239800000</v>
      </c>
      <c r="I11" s="31">
        <f t="shared" si="2"/>
        <v>273909720</v>
      </c>
      <c r="K11" s="46">
        <f>SUM(D12:D14)</f>
        <v>915320720</v>
      </c>
    </row>
    <row r="12" spans="1:11" x14ac:dyDescent="0.25">
      <c r="A12" s="10"/>
      <c r="B12" s="10"/>
      <c r="C12" s="10" t="s">
        <v>5</v>
      </c>
      <c r="D12" s="31">
        <f t="shared" si="1"/>
        <v>0</v>
      </c>
      <c r="E12" s="31">
        <f t="shared" si="2"/>
        <v>0</v>
      </c>
      <c r="F12" s="31">
        <f t="shared" si="2"/>
        <v>0</v>
      </c>
      <c r="G12" s="31">
        <f t="shared" si="2"/>
        <v>0</v>
      </c>
      <c r="H12" s="31">
        <f t="shared" si="2"/>
        <v>0</v>
      </c>
      <c r="I12" s="31">
        <f t="shared" si="2"/>
        <v>0</v>
      </c>
    </row>
    <row r="13" spans="1:11" x14ac:dyDescent="0.25">
      <c r="A13" s="10"/>
      <c r="B13" s="10"/>
      <c r="C13" s="10" t="s">
        <v>6</v>
      </c>
      <c r="D13" s="31">
        <f t="shared" si="1"/>
        <v>820211000</v>
      </c>
      <c r="E13" s="31">
        <f t="shared" si="2"/>
        <v>0</v>
      </c>
      <c r="F13" s="31">
        <f t="shared" si="2"/>
        <v>0</v>
      </c>
      <c r="G13" s="31">
        <f t="shared" si="2"/>
        <v>320111000</v>
      </c>
      <c r="H13" s="31">
        <f t="shared" si="2"/>
        <v>233300000</v>
      </c>
      <c r="I13" s="31">
        <f t="shared" si="2"/>
        <v>266800000</v>
      </c>
    </row>
    <row r="14" spans="1:11" x14ac:dyDescent="0.25">
      <c r="A14" s="10"/>
      <c r="B14" s="10"/>
      <c r="C14" s="10" t="s">
        <v>7</v>
      </c>
      <c r="D14" s="31">
        <f t="shared" si="1"/>
        <v>95109720</v>
      </c>
      <c r="E14" s="31">
        <f t="shared" si="2"/>
        <v>0</v>
      </c>
      <c r="F14" s="31">
        <f t="shared" si="2"/>
        <v>0</v>
      </c>
      <c r="G14" s="31">
        <f t="shared" si="2"/>
        <v>81500000</v>
      </c>
      <c r="H14" s="31">
        <f t="shared" si="2"/>
        <v>6500000</v>
      </c>
      <c r="I14" s="31">
        <f t="shared" si="2"/>
        <v>7109720</v>
      </c>
    </row>
    <row r="15" spans="1:11" x14ac:dyDescent="0.25">
      <c r="A15" s="10">
        <v>2</v>
      </c>
      <c r="B15" s="10" t="s">
        <v>38</v>
      </c>
      <c r="C15" s="10"/>
      <c r="D15" s="31">
        <f t="shared" si="1"/>
        <v>431396373</v>
      </c>
      <c r="E15" s="31">
        <f>SUM(E17:E20)+E23</f>
        <v>27554470</v>
      </c>
      <c r="F15" s="31">
        <f t="shared" ref="F15:I15" si="3">SUM(F17:F20)+F23</f>
        <v>94578743</v>
      </c>
      <c r="G15" s="31">
        <f t="shared" si="3"/>
        <v>104631580</v>
      </c>
      <c r="H15" s="31">
        <f t="shared" si="3"/>
        <v>104631580</v>
      </c>
      <c r="I15" s="31">
        <f t="shared" si="3"/>
        <v>100000000</v>
      </c>
    </row>
    <row r="16" spans="1:11" x14ac:dyDescent="0.25">
      <c r="A16" s="10"/>
      <c r="B16" s="10"/>
      <c r="C16" s="10" t="s">
        <v>22</v>
      </c>
      <c r="D16" s="31">
        <f t="shared" si="1"/>
        <v>131396373</v>
      </c>
      <c r="E16" s="32">
        <f t="shared" ref="E16:I20" si="4">E28+E40+E52</f>
        <v>27554470</v>
      </c>
      <c r="F16" s="32">
        <f t="shared" si="4"/>
        <v>94578743</v>
      </c>
      <c r="G16" s="32">
        <f t="shared" si="4"/>
        <v>4631580</v>
      </c>
      <c r="H16" s="32">
        <f t="shared" si="4"/>
        <v>4631580</v>
      </c>
      <c r="I16" s="32">
        <f t="shared" si="4"/>
        <v>0</v>
      </c>
    </row>
    <row r="17" spans="1:9" x14ac:dyDescent="0.25">
      <c r="A17" s="10"/>
      <c r="B17" s="10"/>
      <c r="C17" s="10" t="s">
        <v>5</v>
      </c>
      <c r="D17" s="31">
        <f t="shared" si="1"/>
        <v>0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</row>
    <row r="18" spans="1:9" x14ac:dyDescent="0.25">
      <c r="A18" s="10"/>
      <c r="B18" s="10"/>
      <c r="C18" s="10" t="s">
        <v>6</v>
      </c>
      <c r="D18" s="31">
        <f t="shared" si="1"/>
        <v>113632300</v>
      </c>
      <c r="E18" s="32">
        <f t="shared" si="4"/>
        <v>25632300</v>
      </c>
      <c r="F18" s="32">
        <f t="shared" si="4"/>
        <v>88000000</v>
      </c>
      <c r="G18" s="32">
        <f t="shared" si="4"/>
        <v>0</v>
      </c>
      <c r="H18" s="32">
        <f t="shared" si="4"/>
        <v>0</v>
      </c>
      <c r="I18" s="32">
        <f t="shared" si="4"/>
        <v>0</v>
      </c>
    </row>
    <row r="19" spans="1:9" x14ac:dyDescent="0.25">
      <c r="A19" s="10"/>
      <c r="B19" s="10"/>
      <c r="C19" s="10" t="s">
        <v>7</v>
      </c>
      <c r="D19" s="31">
        <f t="shared" si="1"/>
        <v>17764073</v>
      </c>
      <c r="E19" s="32">
        <f t="shared" si="4"/>
        <v>1922170</v>
      </c>
      <c r="F19" s="32">
        <f t="shared" si="4"/>
        <v>6578743</v>
      </c>
      <c r="G19" s="32">
        <f t="shared" si="4"/>
        <v>4631580</v>
      </c>
      <c r="H19" s="32">
        <f t="shared" si="4"/>
        <v>4631580</v>
      </c>
      <c r="I19" s="32">
        <f t="shared" si="4"/>
        <v>0</v>
      </c>
    </row>
    <row r="20" spans="1:9" x14ac:dyDescent="0.25">
      <c r="A20" s="10"/>
      <c r="B20" s="10"/>
      <c r="C20" s="10" t="s">
        <v>36</v>
      </c>
      <c r="D20" s="31">
        <f t="shared" si="1"/>
        <v>0</v>
      </c>
      <c r="E20" s="32">
        <f t="shared" si="4"/>
        <v>0</v>
      </c>
      <c r="F20" s="32">
        <f t="shared" si="4"/>
        <v>0</v>
      </c>
      <c r="G20" s="32">
        <f t="shared" si="4"/>
        <v>0</v>
      </c>
      <c r="H20" s="32">
        <f t="shared" si="4"/>
        <v>0</v>
      </c>
      <c r="I20" s="32">
        <f t="shared" si="4"/>
        <v>0</v>
      </c>
    </row>
    <row r="21" spans="1:9" x14ac:dyDescent="0.25">
      <c r="A21" s="10"/>
      <c r="B21" s="10"/>
      <c r="C21" s="10" t="s">
        <v>43</v>
      </c>
      <c r="D21" s="31">
        <f t="shared" si="1"/>
        <v>0</v>
      </c>
      <c r="E21" s="32"/>
      <c r="F21" s="32"/>
      <c r="G21" s="32"/>
      <c r="H21" s="32"/>
      <c r="I21" s="32"/>
    </row>
    <row r="22" spans="1:9" x14ac:dyDescent="0.25">
      <c r="A22" s="10"/>
      <c r="B22" s="10"/>
      <c r="C22" s="10" t="s">
        <v>8</v>
      </c>
      <c r="D22" s="31">
        <f t="shared" si="1"/>
        <v>131396373</v>
      </c>
      <c r="E22" s="32">
        <f t="shared" ref="E22:I26" si="5">E34+E46+E58</f>
        <v>27554470</v>
      </c>
      <c r="F22" s="32">
        <f t="shared" si="5"/>
        <v>94578743</v>
      </c>
      <c r="G22" s="32">
        <f t="shared" si="5"/>
        <v>4631580</v>
      </c>
      <c r="H22" s="32">
        <f t="shared" si="5"/>
        <v>4631580</v>
      </c>
      <c r="I22" s="32">
        <f t="shared" si="5"/>
        <v>0</v>
      </c>
    </row>
    <row r="23" spans="1:9" x14ac:dyDescent="0.25">
      <c r="A23" s="10"/>
      <c r="B23" s="10"/>
      <c r="C23" s="10" t="s">
        <v>9</v>
      </c>
      <c r="D23" s="31">
        <f t="shared" si="1"/>
        <v>300000000</v>
      </c>
      <c r="E23" s="32">
        <f t="shared" si="5"/>
        <v>0</v>
      </c>
      <c r="F23" s="32">
        <f t="shared" si="5"/>
        <v>0</v>
      </c>
      <c r="G23" s="32">
        <f t="shared" si="5"/>
        <v>100000000</v>
      </c>
      <c r="H23" s="32">
        <f t="shared" si="5"/>
        <v>100000000</v>
      </c>
      <c r="I23" s="32">
        <f t="shared" si="5"/>
        <v>100000000</v>
      </c>
    </row>
    <row r="24" spans="1:9" x14ac:dyDescent="0.25">
      <c r="A24" s="10"/>
      <c r="B24" s="10"/>
      <c r="C24" s="10" t="s">
        <v>5</v>
      </c>
      <c r="D24" s="31">
        <f t="shared" si="1"/>
        <v>0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</row>
    <row r="25" spans="1:9" x14ac:dyDescent="0.25">
      <c r="A25" s="10"/>
      <c r="B25" s="10"/>
      <c r="C25" s="10" t="s">
        <v>6</v>
      </c>
      <c r="D25" s="31">
        <f t="shared" si="1"/>
        <v>300000000</v>
      </c>
      <c r="E25" s="32">
        <f t="shared" si="5"/>
        <v>0</v>
      </c>
      <c r="F25" s="32">
        <f t="shared" si="5"/>
        <v>0</v>
      </c>
      <c r="G25" s="32">
        <f t="shared" si="5"/>
        <v>100000000</v>
      </c>
      <c r="H25" s="32">
        <f t="shared" si="5"/>
        <v>100000000</v>
      </c>
      <c r="I25" s="32">
        <f t="shared" si="5"/>
        <v>100000000</v>
      </c>
    </row>
    <row r="26" spans="1:9" x14ac:dyDescent="0.25">
      <c r="A26" s="10"/>
      <c r="B26" s="10"/>
      <c r="C26" s="10" t="s">
        <v>7</v>
      </c>
      <c r="D26" s="31">
        <f t="shared" si="1"/>
        <v>0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</row>
    <row r="27" spans="1:9" x14ac:dyDescent="0.25">
      <c r="A27" s="10" t="s">
        <v>10</v>
      </c>
      <c r="B27" s="10" t="s">
        <v>40</v>
      </c>
      <c r="C27" s="10"/>
      <c r="D27" s="31">
        <f t="shared" si="1"/>
        <v>429449210</v>
      </c>
      <c r="E27" s="31">
        <f>SUM(E29:E32)+E35</f>
        <v>27554470</v>
      </c>
      <c r="F27" s="31">
        <f t="shared" ref="F27:I27" si="6">SUM(F29:F32)+F35</f>
        <v>92631580</v>
      </c>
      <c r="G27" s="31">
        <f t="shared" si="6"/>
        <v>104631580</v>
      </c>
      <c r="H27" s="31">
        <f t="shared" si="6"/>
        <v>104631580</v>
      </c>
      <c r="I27" s="31">
        <f t="shared" si="6"/>
        <v>100000000</v>
      </c>
    </row>
    <row r="28" spans="1:9" x14ac:dyDescent="0.25">
      <c r="A28" s="10"/>
      <c r="B28" s="10" t="s">
        <v>42</v>
      </c>
      <c r="C28" s="10" t="s">
        <v>22</v>
      </c>
      <c r="D28" s="31">
        <f t="shared" si="1"/>
        <v>129449210</v>
      </c>
      <c r="E28" s="33">
        <f>E29+E30+E31+E32</f>
        <v>27554470</v>
      </c>
      <c r="F28" s="33">
        <f t="shared" ref="F28:I28" si="7">F29+F30+F31+F32</f>
        <v>92631580</v>
      </c>
      <c r="G28" s="33">
        <f t="shared" si="7"/>
        <v>4631580</v>
      </c>
      <c r="H28" s="33">
        <f t="shared" si="7"/>
        <v>4631580</v>
      </c>
      <c r="I28" s="33">
        <f t="shared" si="7"/>
        <v>0</v>
      </c>
    </row>
    <row r="29" spans="1:9" x14ac:dyDescent="0.25">
      <c r="A29" s="10"/>
      <c r="B29" s="10"/>
      <c r="C29" s="10" t="s">
        <v>5</v>
      </c>
      <c r="D29" s="31">
        <f t="shared" si="1"/>
        <v>0</v>
      </c>
      <c r="E29" s="29"/>
      <c r="F29" s="29"/>
      <c r="G29" s="29"/>
      <c r="H29" s="29"/>
      <c r="I29" s="29"/>
    </row>
    <row r="30" spans="1:9" x14ac:dyDescent="0.25">
      <c r="A30" s="10"/>
      <c r="B30" s="10"/>
      <c r="C30" s="10" t="s">
        <v>6</v>
      </c>
      <c r="D30" s="31">
        <f t="shared" si="1"/>
        <v>113632300</v>
      </c>
      <c r="E30" s="29">
        <f>(25095.27+537.03)*1000</f>
        <v>25632300</v>
      </c>
      <c r="F30" s="29">
        <v>88000000</v>
      </c>
      <c r="G30" s="29"/>
      <c r="H30" s="29"/>
      <c r="I30" s="29"/>
    </row>
    <row r="31" spans="1:9" x14ac:dyDescent="0.25">
      <c r="A31" s="10"/>
      <c r="B31" s="10"/>
      <c r="C31" s="10" t="s">
        <v>7</v>
      </c>
      <c r="D31" s="31">
        <f t="shared" si="1"/>
        <v>15816910</v>
      </c>
      <c r="E31" s="30">
        <f>(1320.8+28.27+573.1)*1000</f>
        <v>1922170</v>
      </c>
      <c r="F31" s="30">
        <v>4631580</v>
      </c>
      <c r="G31" s="30">
        <v>4631580</v>
      </c>
      <c r="H31" s="30">
        <v>4631580</v>
      </c>
      <c r="I31" s="30"/>
    </row>
    <row r="32" spans="1:9" x14ac:dyDescent="0.25">
      <c r="A32" s="10"/>
      <c r="B32" s="10"/>
      <c r="C32" s="10" t="s">
        <v>36</v>
      </c>
      <c r="D32" s="31">
        <f t="shared" si="1"/>
        <v>0</v>
      </c>
      <c r="E32" s="30"/>
      <c r="F32" s="30"/>
      <c r="G32" s="30"/>
      <c r="H32" s="30"/>
      <c r="I32" s="30"/>
    </row>
    <row r="33" spans="1:9" x14ac:dyDescent="0.25">
      <c r="A33" s="10"/>
      <c r="B33" s="10"/>
      <c r="C33" s="10" t="s">
        <v>43</v>
      </c>
      <c r="D33" s="31">
        <f t="shared" si="1"/>
        <v>0</v>
      </c>
      <c r="E33" s="30"/>
      <c r="F33" s="30"/>
      <c r="G33" s="30"/>
      <c r="H33" s="30"/>
      <c r="I33" s="30"/>
    </row>
    <row r="34" spans="1:9" x14ac:dyDescent="0.25">
      <c r="A34" s="10"/>
      <c r="B34" s="10"/>
      <c r="C34" s="10" t="s">
        <v>8</v>
      </c>
      <c r="D34" s="31">
        <f t="shared" si="1"/>
        <v>129449210</v>
      </c>
      <c r="E34" s="29">
        <f>E27-E35</f>
        <v>27554470</v>
      </c>
      <c r="F34" s="29">
        <f t="shared" ref="F34:I34" si="8">F27-F35</f>
        <v>92631580</v>
      </c>
      <c r="G34" s="29">
        <f t="shared" si="8"/>
        <v>4631580</v>
      </c>
      <c r="H34" s="29">
        <f t="shared" si="8"/>
        <v>4631580</v>
      </c>
      <c r="I34" s="29">
        <f t="shared" si="8"/>
        <v>0</v>
      </c>
    </row>
    <row r="35" spans="1:9" x14ac:dyDescent="0.25">
      <c r="A35" s="10"/>
      <c r="B35" s="10"/>
      <c r="C35" s="10" t="s">
        <v>9</v>
      </c>
      <c r="D35" s="31">
        <f t="shared" si="1"/>
        <v>300000000</v>
      </c>
      <c r="E35" s="34">
        <f>SUM(E36:E38)</f>
        <v>0</v>
      </c>
      <c r="F35" s="34">
        <f t="shared" ref="F35:I35" si="9">SUM(F36:F38)</f>
        <v>0</v>
      </c>
      <c r="G35" s="34">
        <f t="shared" si="9"/>
        <v>100000000</v>
      </c>
      <c r="H35" s="34">
        <f t="shared" si="9"/>
        <v>100000000</v>
      </c>
      <c r="I35" s="34">
        <f t="shared" si="9"/>
        <v>100000000</v>
      </c>
    </row>
    <row r="36" spans="1:9" x14ac:dyDescent="0.25">
      <c r="A36" s="10"/>
      <c r="B36" s="10"/>
      <c r="C36" s="10" t="s">
        <v>5</v>
      </c>
      <c r="D36" s="31">
        <f t="shared" si="1"/>
        <v>0</v>
      </c>
      <c r="E36" s="29"/>
      <c r="F36" s="29"/>
      <c r="G36" s="29"/>
      <c r="H36" s="29"/>
      <c r="I36" s="29"/>
    </row>
    <row r="37" spans="1:9" x14ac:dyDescent="0.25">
      <c r="A37" s="10"/>
      <c r="B37" s="10"/>
      <c r="C37" s="10" t="s">
        <v>6</v>
      </c>
      <c r="D37" s="31">
        <f t="shared" si="1"/>
        <v>300000000</v>
      </c>
      <c r="E37" s="29">
        <v>0</v>
      </c>
      <c r="F37" s="29"/>
      <c r="G37" s="29">
        <v>100000000</v>
      </c>
      <c r="H37" s="29">
        <v>100000000</v>
      </c>
      <c r="I37" s="29">
        <v>100000000</v>
      </c>
    </row>
    <row r="38" spans="1:9" x14ac:dyDescent="0.25">
      <c r="A38" s="10"/>
      <c r="B38" s="10"/>
      <c r="C38" s="10" t="s">
        <v>7</v>
      </c>
      <c r="D38" s="31">
        <f t="shared" si="1"/>
        <v>0</v>
      </c>
      <c r="E38" s="29"/>
      <c r="F38" s="29"/>
      <c r="G38" s="29"/>
      <c r="H38" s="29"/>
      <c r="I38" s="29"/>
    </row>
    <row r="39" spans="1:9" x14ac:dyDescent="0.25">
      <c r="A39" s="10" t="s">
        <v>12</v>
      </c>
      <c r="B39" s="10" t="s">
        <v>41</v>
      </c>
      <c r="C39" s="10"/>
      <c r="D39" s="31">
        <f t="shared" si="1"/>
        <v>1947163</v>
      </c>
      <c r="E39" s="31">
        <f>SUM(E41:E44)+E47</f>
        <v>0</v>
      </c>
      <c r="F39" s="31">
        <f t="shared" ref="F39:I39" si="10">SUM(F41:F44)+F47</f>
        <v>1947163</v>
      </c>
      <c r="G39" s="31">
        <f t="shared" si="10"/>
        <v>0</v>
      </c>
      <c r="H39" s="31">
        <f t="shared" si="10"/>
        <v>0</v>
      </c>
      <c r="I39" s="31">
        <f t="shared" si="10"/>
        <v>0</v>
      </c>
    </row>
    <row r="40" spans="1:9" x14ac:dyDescent="0.25">
      <c r="A40" s="10"/>
      <c r="B40" s="10"/>
      <c r="C40" s="10" t="s">
        <v>22</v>
      </c>
      <c r="D40" s="31">
        <f t="shared" si="1"/>
        <v>1947163</v>
      </c>
      <c r="E40" s="33">
        <f>E41+E42+E43+E44</f>
        <v>0</v>
      </c>
      <c r="F40" s="33">
        <f t="shared" ref="F40:I40" si="11">F41+F42+F43+F44</f>
        <v>1947163</v>
      </c>
      <c r="G40" s="33">
        <f t="shared" si="11"/>
        <v>0</v>
      </c>
      <c r="H40" s="33">
        <f t="shared" si="11"/>
        <v>0</v>
      </c>
      <c r="I40" s="33">
        <f t="shared" si="11"/>
        <v>0</v>
      </c>
    </row>
    <row r="41" spans="1:9" x14ac:dyDescent="0.25">
      <c r="A41" s="10"/>
      <c r="B41" s="10"/>
      <c r="C41" s="10" t="s">
        <v>5</v>
      </c>
      <c r="D41" s="31">
        <f t="shared" si="1"/>
        <v>0</v>
      </c>
      <c r="E41" s="29"/>
      <c r="F41" s="29"/>
      <c r="G41" s="29"/>
      <c r="H41" s="29"/>
      <c r="I41" s="29"/>
    </row>
    <row r="42" spans="1:9" x14ac:dyDescent="0.25">
      <c r="A42" s="10"/>
      <c r="B42" s="10"/>
      <c r="C42" s="10" t="s">
        <v>6</v>
      </c>
      <c r="D42" s="31">
        <f t="shared" si="1"/>
        <v>0</v>
      </c>
      <c r="E42" s="29">
        <v>0</v>
      </c>
      <c r="F42" s="29"/>
      <c r="G42" s="29"/>
      <c r="H42" s="29"/>
      <c r="I42" s="29"/>
    </row>
    <row r="43" spans="1:9" x14ac:dyDescent="0.25">
      <c r="A43" s="10"/>
      <c r="B43" s="10"/>
      <c r="C43" s="10" t="s">
        <v>7</v>
      </c>
      <c r="D43" s="31">
        <f t="shared" si="1"/>
        <v>1947163</v>
      </c>
      <c r="E43" s="30">
        <v>0</v>
      </c>
      <c r="F43" s="30">
        <v>1947163</v>
      </c>
      <c r="G43" s="30"/>
      <c r="H43" s="30"/>
      <c r="I43" s="30"/>
    </row>
    <row r="44" spans="1:9" x14ac:dyDescent="0.25">
      <c r="A44" s="10"/>
      <c r="B44" s="10"/>
      <c r="C44" s="10" t="s">
        <v>36</v>
      </c>
      <c r="D44" s="31">
        <f t="shared" si="1"/>
        <v>0</v>
      </c>
      <c r="E44" s="30"/>
      <c r="F44" s="30"/>
      <c r="G44" s="30"/>
      <c r="H44" s="30"/>
      <c r="I44" s="30"/>
    </row>
    <row r="45" spans="1:9" x14ac:dyDescent="0.25">
      <c r="A45" s="10"/>
      <c r="B45" s="10"/>
      <c r="C45" s="10" t="s">
        <v>43</v>
      </c>
      <c r="D45" s="31">
        <f t="shared" si="1"/>
        <v>0</v>
      </c>
      <c r="E45" s="30"/>
      <c r="F45" s="30"/>
      <c r="G45" s="30"/>
      <c r="H45" s="30"/>
      <c r="I45" s="30"/>
    </row>
    <row r="46" spans="1:9" x14ac:dyDescent="0.25">
      <c r="A46" s="10"/>
      <c r="B46" s="10"/>
      <c r="C46" s="10" t="s">
        <v>8</v>
      </c>
      <c r="D46" s="31">
        <f t="shared" si="1"/>
        <v>1947163</v>
      </c>
      <c r="E46" s="29">
        <f>E39-E47</f>
        <v>0</v>
      </c>
      <c r="F46" s="29">
        <f t="shared" ref="F46:I46" si="12">F39-F47</f>
        <v>1947163</v>
      </c>
      <c r="G46" s="29">
        <f t="shared" si="12"/>
        <v>0</v>
      </c>
      <c r="H46" s="29">
        <f t="shared" si="12"/>
        <v>0</v>
      </c>
      <c r="I46" s="29">
        <f t="shared" si="12"/>
        <v>0</v>
      </c>
    </row>
    <row r="47" spans="1:9" x14ac:dyDescent="0.25">
      <c r="A47" s="10"/>
      <c r="B47" s="10"/>
      <c r="C47" s="10" t="s">
        <v>9</v>
      </c>
      <c r="D47" s="31">
        <f t="shared" si="1"/>
        <v>0</v>
      </c>
      <c r="E47" s="34">
        <f>SUM(E48:E50)</f>
        <v>0</v>
      </c>
      <c r="F47" s="34">
        <f t="shared" ref="F47:I47" si="13">SUM(F48:F50)</f>
        <v>0</v>
      </c>
      <c r="G47" s="34">
        <f t="shared" si="13"/>
        <v>0</v>
      </c>
      <c r="H47" s="34">
        <f t="shared" si="13"/>
        <v>0</v>
      </c>
      <c r="I47" s="34">
        <f t="shared" si="13"/>
        <v>0</v>
      </c>
    </row>
    <row r="48" spans="1:9" x14ac:dyDescent="0.25">
      <c r="A48" s="10"/>
      <c r="B48" s="10"/>
      <c r="C48" s="10" t="s">
        <v>5</v>
      </c>
      <c r="D48" s="31">
        <f t="shared" si="1"/>
        <v>0</v>
      </c>
      <c r="E48" s="29"/>
      <c r="F48" s="29"/>
      <c r="G48" s="29"/>
      <c r="H48" s="29"/>
      <c r="I48" s="29"/>
    </row>
    <row r="49" spans="1:9" x14ac:dyDescent="0.25">
      <c r="A49" s="10"/>
      <c r="B49" s="10"/>
      <c r="C49" s="10" t="s">
        <v>6</v>
      </c>
      <c r="D49" s="31">
        <f t="shared" si="1"/>
        <v>0</v>
      </c>
      <c r="E49" s="29">
        <v>0</v>
      </c>
      <c r="F49" s="29"/>
      <c r="G49" s="29"/>
      <c r="H49" s="29"/>
      <c r="I49" s="29"/>
    </row>
    <row r="50" spans="1:9" x14ac:dyDescent="0.25">
      <c r="A50" s="10"/>
      <c r="B50" s="10"/>
      <c r="C50" s="10" t="s">
        <v>7</v>
      </c>
      <c r="D50" s="31">
        <f t="shared" si="1"/>
        <v>0</v>
      </c>
      <c r="E50" s="29"/>
      <c r="F50" s="29"/>
      <c r="G50" s="29"/>
      <c r="H50" s="29"/>
      <c r="I50" s="29"/>
    </row>
    <row r="51" spans="1:9" x14ac:dyDescent="0.25">
      <c r="A51" s="10" t="s">
        <v>13</v>
      </c>
      <c r="B51" s="10" t="s">
        <v>14</v>
      </c>
      <c r="C51" s="10"/>
      <c r="D51" s="31">
        <f t="shared" si="1"/>
        <v>0</v>
      </c>
      <c r="E51" s="31">
        <f>SUM(E53:E56)+E59</f>
        <v>0</v>
      </c>
      <c r="F51" s="31">
        <f t="shared" ref="F51:I51" si="14">SUM(F53:F56)+F59</f>
        <v>0</v>
      </c>
      <c r="G51" s="31">
        <f t="shared" si="14"/>
        <v>0</v>
      </c>
      <c r="H51" s="31">
        <f t="shared" si="14"/>
        <v>0</v>
      </c>
      <c r="I51" s="31">
        <f t="shared" si="14"/>
        <v>0</v>
      </c>
    </row>
    <row r="52" spans="1:9" x14ac:dyDescent="0.25">
      <c r="A52" s="10"/>
      <c r="B52" s="10"/>
      <c r="C52" s="10" t="s">
        <v>22</v>
      </c>
      <c r="D52" s="31">
        <f t="shared" si="1"/>
        <v>0</v>
      </c>
      <c r="E52" s="33">
        <f>E53+E54+E55+E56</f>
        <v>0</v>
      </c>
      <c r="F52" s="33">
        <f t="shared" ref="F52:I52" si="15">F53+F54+F55+F56</f>
        <v>0</v>
      </c>
      <c r="G52" s="33">
        <f t="shared" si="15"/>
        <v>0</v>
      </c>
      <c r="H52" s="33">
        <f t="shared" si="15"/>
        <v>0</v>
      </c>
      <c r="I52" s="33">
        <f t="shared" si="15"/>
        <v>0</v>
      </c>
    </row>
    <row r="53" spans="1:9" x14ac:dyDescent="0.25">
      <c r="A53" s="10"/>
      <c r="B53" s="10"/>
      <c r="C53" s="10" t="s">
        <v>5</v>
      </c>
      <c r="D53" s="31">
        <f t="shared" si="1"/>
        <v>0</v>
      </c>
      <c r="E53" s="29"/>
      <c r="F53" s="29"/>
      <c r="G53" s="29"/>
      <c r="H53" s="29"/>
      <c r="I53" s="29"/>
    </row>
    <row r="54" spans="1:9" x14ac:dyDescent="0.25">
      <c r="A54" s="10"/>
      <c r="B54" s="10"/>
      <c r="C54" s="10" t="s">
        <v>6</v>
      </c>
      <c r="D54" s="31">
        <f t="shared" si="1"/>
        <v>0</v>
      </c>
      <c r="E54" s="29"/>
      <c r="F54" s="29"/>
      <c r="G54" s="29"/>
      <c r="H54" s="29"/>
      <c r="I54" s="29"/>
    </row>
    <row r="55" spans="1:9" x14ac:dyDescent="0.25">
      <c r="A55" s="10"/>
      <c r="B55" s="10"/>
      <c r="C55" s="10" t="s">
        <v>7</v>
      </c>
      <c r="D55" s="31">
        <f t="shared" si="1"/>
        <v>0</v>
      </c>
      <c r="E55" s="30"/>
      <c r="F55" s="30">
        <v>0</v>
      </c>
      <c r="G55" s="30">
        <v>0</v>
      </c>
      <c r="H55" s="30"/>
      <c r="I55" s="30"/>
    </row>
    <row r="56" spans="1:9" x14ac:dyDescent="0.25">
      <c r="A56" s="10"/>
      <c r="B56" s="10"/>
      <c r="C56" s="10" t="s">
        <v>36</v>
      </c>
      <c r="D56" s="31">
        <f t="shared" si="1"/>
        <v>0</v>
      </c>
      <c r="E56" s="30"/>
      <c r="F56" s="30"/>
      <c r="G56" s="30"/>
      <c r="H56" s="30"/>
      <c r="I56" s="30"/>
    </row>
    <row r="57" spans="1:9" x14ac:dyDescent="0.25">
      <c r="A57" s="10"/>
      <c r="B57" s="10"/>
      <c r="C57" s="10" t="s">
        <v>43</v>
      </c>
      <c r="D57" s="31">
        <f t="shared" si="1"/>
        <v>0</v>
      </c>
      <c r="E57" s="30"/>
      <c r="F57" s="30"/>
      <c r="G57" s="30"/>
      <c r="H57" s="30"/>
      <c r="I57" s="30"/>
    </row>
    <row r="58" spans="1:9" x14ac:dyDescent="0.25">
      <c r="A58" s="10"/>
      <c r="B58" s="10"/>
      <c r="C58" s="10" t="s">
        <v>8</v>
      </c>
      <c r="D58" s="31">
        <f t="shared" si="1"/>
        <v>0</v>
      </c>
      <c r="E58" s="29">
        <f>E51-E59</f>
        <v>0</v>
      </c>
      <c r="F58" s="29">
        <f t="shared" ref="F58:I58" si="16">F51-F59</f>
        <v>0</v>
      </c>
      <c r="G58" s="29">
        <f t="shared" si="16"/>
        <v>0</v>
      </c>
      <c r="H58" s="29">
        <f t="shared" si="16"/>
        <v>0</v>
      </c>
      <c r="I58" s="29">
        <f t="shared" si="16"/>
        <v>0</v>
      </c>
    </row>
    <row r="59" spans="1:9" x14ac:dyDescent="0.25">
      <c r="A59" s="10"/>
      <c r="B59" s="10"/>
      <c r="C59" s="10" t="s">
        <v>9</v>
      </c>
      <c r="D59" s="31">
        <f t="shared" si="1"/>
        <v>0</v>
      </c>
      <c r="E59" s="34">
        <f>SUM(E60:E62)</f>
        <v>0</v>
      </c>
      <c r="F59" s="34">
        <f t="shared" ref="F59:I59" si="17">SUM(F60:F62)</f>
        <v>0</v>
      </c>
      <c r="G59" s="34">
        <f t="shared" si="17"/>
        <v>0</v>
      </c>
      <c r="H59" s="34">
        <f t="shared" si="17"/>
        <v>0</v>
      </c>
      <c r="I59" s="34">
        <f t="shared" si="17"/>
        <v>0</v>
      </c>
    </row>
    <row r="60" spans="1:9" x14ac:dyDescent="0.25">
      <c r="A60" s="10"/>
      <c r="B60" s="10"/>
      <c r="C60" s="10" t="s">
        <v>5</v>
      </c>
      <c r="D60" s="31">
        <f t="shared" si="1"/>
        <v>0</v>
      </c>
      <c r="E60" s="29"/>
      <c r="F60" s="29"/>
      <c r="G60" s="29"/>
      <c r="H60" s="29"/>
      <c r="I60" s="29"/>
    </row>
    <row r="61" spans="1:9" x14ac:dyDescent="0.25">
      <c r="A61" s="10"/>
      <c r="B61" s="10"/>
      <c r="C61" s="10" t="s">
        <v>6</v>
      </c>
      <c r="D61" s="31">
        <f t="shared" si="1"/>
        <v>0</v>
      </c>
      <c r="E61" s="29"/>
      <c r="F61" s="29"/>
      <c r="G61" s="29"/>
      <c r="H61" s="29"/>
      <c r="I61" s="29"/>
    </row>
    <row r="62" spans="1:9" x14ac:dyDescent="0.25">
      <c r="A62" s="10"/>
      <c r="B62" s="10"/>
      <c r="C62" s="10" t="s">
        <v>7</v>
      </c>
      <c r="D62" s="31">
        <f t="shared" si="1"/>
        <v>0</v>
      </c>
      <c r="E62" s="29"/>
      <c r="F62" s="29"/>
      <c r="G62" s="29"/>
      <c r="H62" s="29"/>
      <c r="I62" s="29"/>
    </row>
    <row r="63" spans="1:9" x14ac:dyDescent="0.25">
      <c r="A63" s="10">
        <v>3</v>
      </c>
      <c r="B63" s="10" t="s">
        <v>15</v>
      </c>
      <c r="C63" s="10"/>
      <c r="D63" s="31">
        <f t="shared" si="1"/>
        <v>674035380</v>
      </c>
      <c r="E63" s="31">
        <f>SUM(E65:E68)+E71</f>
        <v>103519190</v>
      </c>
      <c r="F63" s="31">
        <f>SUM(F65:F68)+F71+F69</f>
        <v>243800190</v>
      </c>
      <c r="G63" s="31">
        <f>SUM(G65:G68)+G71+G69</f>
        <v>260000000</v>
      </c>
      <c r="H63" s="31">
        <f t="shared" ref="H63:I63" si="18">SUM(H65:H68)+H71</f>
        <v>33216000</v>
      </c>
      <c r="I63" s="31">
        <f t="shared" si="18"/>
        <v>33500000</v>
      </c>
    </row>
    <row r="64" spans="1:9" x14ac:dyDescent="0.25">
      <c r="A64" s="10"/>
      <c r="B64" s="10"/>
      <c r="C64" s="10" t="s">
        <v>22</v>
      </c>
      <c r="D64" s="31">
        <f t="shared" si="1"/>
        <v>327969780</v>
      </c>
      <c r="E64" s="33">
        <f>E65+E66+E67+E68</f>
        <v>103519190</v>
      </c>
      <c r="F64" s="50">
        <f t="shared" ref="F64:I64" si="19">F65+F66+F67+F68</f>
        <v>158045590</v>
      </c>
      <c r="G64" s="33">
        <f t="shared" si="19"/>
        <v>33189000</v>
      </c>
      <c r="H64" s="33">
        <f t="shared" si="19"/>
        <v>33216000</v>
      </c>
      <c r="I64" s="33">
        <f t="shared" si="19"/>
        <v>0</v>
      </c>
    </row>
    <row r="65" spans="1:9" x14ac:dyDescent="0.25">
      <c r="A65" s="10"/>
      <c r="B65" s="10"/>
      <c r="C65" s="10" t="s">
        <v>5</v>
      </c>
      <c r="D65" s="31">
        <f t="shared" si="1"/>
        <v>0</v>
      </c>
      <c r="E65" s="32">
        <f>E77+E89</f>
        <v>0</v>
      </c>
      <c r="F65" s="32">
        <f t="shared" ref="F65:I68" si="20">F77+F89</f>
        <v>0</v>
      </c>
      <c r="G65" s="32">
        <f t="shared" si="20"/>
        <v>0</v>
      </c>
      <c r="H65" s="32">
        <f t="shared" si="20"/>
        <v>0</v>
      </c>
      <c r="I65" s="32">
        <f t="shared" si="20"/>
        <v>0</v>
      </c>
    </row>
    <row r="66" spans="1:9" x14ac:dyDescent="0.25">
      <c r="A66" s="10"/>
      <c r="B66" s="10"/>
      <c r="C66" s="10" t="s">
        <v>6</v>
      </c>
      <c r="D66" s="31">
        <f t="shared" si="1"/>
        <v>148104780</v>
      </c>
      <c r="E66" s="32">
        <f>E78+E90</f>
        <v>28519190</v>
      </c>
      <c r="F66" s="32">
        <f t="shared" si="20"/>
        <v>53180590</v>
      </c>
      <c r="G66" s="32">
        <f t="shared" si="20"/>
        <v>33189000</v>
      </c>
      <c r="H66" s="32">
        <f t="shared" si="20"/>
        <v>33216000</v>
      </c>
      <c r="I66" s="32">
        <f t="shared" si="20"/>
        <v>0</v>
      </c>
    </row>
    <row r="67" spans="1:9" x14ac:dyDescent="0.25">
      <c r="A67" s="10"/>
      <c r="B67" s="10"/>
      <c r="C67" s="10" t="s">
        <v>7</v>
      </c>
      <c r="D67" s="31">
        <f t="shared" si="1"/>
        <v>179865000</v>
      </c>
      <c r="E67" s="32">
        <f>E79+E91</f>
        <v>75000000</v>
      </c>
      <c r="F67" s="32">
        <f t="shared" si="20"/>
        <v>104865000</v>
      </c>
      <c r="G67" s="32">
        <f t="shared" si="20"/>
        <v>0</v>
      </c>
      <c r="H67" s="32">
        <f t="shared" si="20"/>
        <v>0</v>
      </c>
      <c r="I67" s="32">
        <f t="shared" si="20"/>
        <v>0</v>
      </c>
    </row>
    <row r="68" spans="1:9" x14ac:dyDescent="0.25">
      <c r="A68" s="10"/>
      <c r="B68" s="10"/>
      <c r="C68" s="10" t="s">
        <v>36</v>
      </c>
      <c r="D68" s="31">
        <f t="shared" ref="D68:D134" si="21">SUM(E68:I68)</f>
        <v>0</v>
      </c>
      <c r="E68" s="32">
        <f>E80+E92</f>
        <v>0</v>
      </c>
      <c r="F68" s="32">
        <f t="shared" si="20"/>
        <v>0</v>
      </c>
      <c r="G68" s="32">
        <f t="shared" si="20"/>
        <v>0</v>
      </c>
      <c r="H68" s="32">
        <f t="shared" si="20"/>
        <v>0</v>
      </c>
      <c r="I68" s="32">
        <f t="shared" si="20"/>
        <v>0</v>
      </c>
    </row>
    <row r="69" spans="1:9" x14ac:dyDescent="0.25">
      <c r="A69" s="10"/>
      <c r="B69" s="10"/>
      <c r="C69" s="10" t="s">
        <v>43</v>
      </c>
      <c r="D69" s="31">
        <f t="shared" si="21"/>
        <v>150754600</v>
      </c>
      <c r="E69" s="32">
        <f t="shared" ref="E69:I74" si="22">E81+E93</f>
        <v>0</v>
      </c>
      <c r="F69" s="32">
        <f>F81+F93</f>
        <v>85754600</v>
      </c>
      <c r="G69" s="32">
        <f t="shared" si="22"/>
        <v>65000000</v>
      </c>
      <c r="H69" s="32">
        <f t="shared" si="22"/>
        <v>0</v>
      </c>
      <c r="I69" s="32">
        <f t="shared" si="22"/>
        <v>0</v>
      </c>
    </row>
    <row r="70" spans="1:9" x14ac:dyDescent="0.25">
      <c r="A70" s="10"/>
      <c r="B70" s="10"/>
      <c r="C70" s="10" t="s">
        <v>8</v>
      </c>
      <c r="D70" s="31">
        <f t="shared" si="21"/>
        <v>327969780</v>
      </c>
      <c r="E70" s="32">
        <f t="shared" si="22"/>
        <v>103519190</v>
      </c>
      <c r="F70" s="51">
        <f t="shared" si="22"/>
        <v>158045590</v>
      </c>
      <c r="G70" s="32">
        <f t="shared" si="22"/>
        <v>33189000</v>
      </c>
      <c r="H70" s="32">
        <f t="shared" si="22"/>
        <v>33216000</v>
      </c>
      <c r="I70" s="32">
        <f t="shared" si="22"/>
        <v>0</v>
      </c>
    </row>
    <row r="71" spans="1:9" x14ac:dyDescent="0.25">
      <c r="A71" s="10"/>
      <c r="B71" s="10"/>
      <c r="C71" s="10" t="s">
        <v>9</v>
      </c>
      <c r="D71" s="31">
        <f t="shared" si="21"/>
        <v>195311000</v>
      </c>
      <c r="E71" s="32">
        <f t="shared" si="22"/>
        <v>0</v>
      </c>
      <c r="F71" s="32">
        <f t="shared" si="22"/>
        <v>0</v>
      </c>
      <c r="G71" s="32">
        <f t="shared" si="22"/>
        <v>161811000</v>
      </c>
      <c r="H71" s="32">
        <f t="shared" si="22"/>
        <v>0</v>
      </c>
      <c r="I71" s="32">
        <f t="shared" si="22"/>
        <v>33500000</v>
      </c>
    </row>
    <row r="72" spans="1:9" x14ac:dyDescent="0.25">
      <c r="A72" s="10"/>
      <c r="B72" s="10"/>
      <c r="C72" s="10" t="s">
        <v>5</v>
      </c>
      <c r="D72" s="31">
        <f t="shared" si="21"/>
        <v>0</v>
      </c>
      <c r="E72" s="32">
        <f t="shared" si="22"/>
        <v>0</v>
      </c>
      <c r="F72" s="32">
        <f t="shared" si="22"/>
        <v>0</v>
      </c>
      <c r="G72" s="32">
        <f t="shared" si="22"/>
        <v>0</v>
      </c>
      <c r="H72" s="32">
        <f t="shared" si="22"/>
        <v>0</v>
      </c>
      <c r="I72" s="32">
        <f t="shared" si="22"/>
        <v>0</v>
      </c>
    </row>
    <row r="73" spans="1:9" x14ac:dyDescent="0.25">
      <c r="A73" s="10"/>
      <c r="B73" s="10"/>
      <c r="C73" s="10" t="s">
        <v>6</v>
      </c>
      <c r="D73" s="31">
        <f t="shared" si="21"/>
        <v>120311000</v>
      </c>
      <c r="E73" s="32">
        <f t="shared" si="22"/>
        <v>0</v>
      </c>
      <c r="F73" s="32">
        <f t="shared" si="22"/>
        <v>0</v>
      </c>
      <c r="G73" s="32">
        <f t="shared" si="22"/>
        <v>86811000</v>
      </c>
      <c r="H73" s="32">
        <f t="shared" si="22"/>
        <v>0</v>
      </c>
      <c r="I73" s="32">
        <f t="shared" si="22"/>
        <v>33500000</v>
      </c>
    </row>
    <row r="74" spans="1:9" x14ac:dyDescent="0.25">
      <c r="A74" s="10"/>
      <c r="B74" s="10"/>
      <c r="C74" s="10" t="s">
        <v>7</v>
      </c>
      <c r="D74" s="31">
        <f t="shared" si="21"/>
        <v>75000000</v>
      </c>
      <c r="E74" s="32">
        <f t="shared" si="22"/>
        <v>0</v>
      </c>
      <c r="F74" s="32">
        <f t="shared" si="22"/>
        <v>0</v>
      </c>
      <c r="G74" s="32">
        <f t="shared" si="22"/>
        <v>75000000</v>
      </c>
      <c r="H74" s="32">
        <f t="shared" si="22"/>
        <v>0</v>
      </c>
      <c r="I74" s="32">
        <f t="shared" si="22"/>
        <v>0</v>
      </c>
    </row>
    <row r="75" spans="1:9" x14ac:dyDescent="0.25">
      <c r="A75" s="10" t="s">
        <v>16</v>
      </c>
      <c r="B75" s="10" t="s">
        <v>17</v>
      </c>
      <c r="C75" s="10"/>
      <c r="D75" s="31">
        <f>SUM(E75:I75)</f>
        <v>672040380</v>
      </c>
      <c r="E75" s="31">
        <f>SUM(E77:E80)+E83</f>
        <v>101524190</v>
      </c>
      <c r="F75" s="36">
        <f>SUM(F77:F80)+F83+F81</f>
        <v>243800190</v>
      </c>
      <c r="G75" s="36">
        <f>SUM(G77:G80)+G83+G81</f>
        <v>260000000</v>
      </c>
      <c r="H75" s="31">
        <f t="shared" ref="H75:I75" si="23">SUM(H77:H80)+H83</f>
        <v>33216000</v>
      </c>
      <c r="I75" s="31">
        <f t="shared" si="23"/>
        <v>33500000</v>
      </c>
    </row>
    <row r="76" spans="1:9" x14ac:dyDescent="0.25">
      <c r="A76" s="10"/>
      <c r="B76" s="10"/>
      <c r="C76" s="10" t="s">
        <v>22</v>
      </c>
      <c r="D76" s="31">
        <f t="shared" si="21"/>
        <v>325974780</v>
      </c>
      <c r="E76" s="33">
        <f>E77+E78+E79+E80</f>
        <v>101524190</v>
      </c>
      <c r="F76" s="33">
        <f t="shared" ref="F76:I76" si="24">F77+F78+F79+F80</f>
        <v>158045590</v>
      </c>
      <c r="G76" s="33">
        <f t="shared" si="24"/>
        <v>33189000</v>
      </c>
      <c r="H76" s="33">
        <f t="shared" si="24"/>
        <v>33216000</v>
      </c>
      <c r="I76" s="33">
        <f t="shared" si="24"/>
        <v>0</v>
      </c>
    </row>
    <row r="77" spans="1:9" x14ac:dyDescent="0.25">
      <c r="A77" s="10"/>
      <c r="B77" s="10"/>
      <c r="C77" s="10" t="s">
        <v>5</v>
      </c>
      <c r="D77" s="31">
        <f t="shared" si="21"/>
        <v>0</v>
      </c>
      <c r="E77" s="29"/>
      <c r="F77" s="29"/>
      <c r="G77" s="29"/>
      <c r="H77" s="29"/>
      <c r="I77" s="29"/>
    </row>
    <row r="78" spans="1:9" x14ac:dyDescent="0.25">
      <c r="A78" s="10"/>
      <c r="B78" s="10"/>
      <c r="C78" s="10" t="s">
        <v>21</v>
      </c>
      <c r="D78" s="31">
        <f t="shared" si="21"/>
        <v>146109780</v>
      </c>
      <c r="E78" s="29">
        <f>(25519.19+1005)*1000</f>
        <v>26524190</v>
      </c>
      <c r="F78" s="29">
        <v>53180590</v>
      </c>
      <c r="G78" s="29">
        <v>33189000</v>
      </c>
      <c r="H78" s="29">
        <v>33216000</v>
      </c>
      <c r="I78" s="29"/>
    </row>
    <row r="79" spans="1:9" x14ac:dyDescent="0.25">
      <c r="A79" s="10"/>
      <c r="B79" s="10" t="s">
        <v>31</v>
      </c>
      <c r="C79" s="10" t="s">
        <v>7</v>
      </c>
      <c r="D79" s="31">
        <f t="shared" si="21"/>
        <v>179865000</v>
      </c>
      <c r="E79" s="30">
        <v>75000000</v>
      </c>
      <c r="F79" s="52">
        <v>104865000</v>
      </c>
      <c r="G79" s="30"/>
      <c r="H79" s="30"/>
      <c r="I79" s="30">
        <v>0</v>
      </c>
    </row>
    <row r="80" spans="1:9" x14ac:dyDescent="0.25">
      <c r="A80" s="10"/>
      <c r="B80" s="10"/>
      <c r="C80" s="10" t="s">
        <v>36</v>
      </c>
      <c r="D80" s="31">
        <f t="shared" si="21"/>
        <v>0</v>
      </c>
      <c r="E80" s="30"/>
      <c r="F80" s="30"/>
      <c r="G80" s="30"/>
      <c r="H80" s="30"/>
      <c r="I80" s="30"/>
    </row>
    <row r="81" spans="1:11" s="38" customFormat="1" x14ac:dyDescent="0.25">
      <c r="A81" s="35"/>
      <c r="B81" s="35"/>
      <c r="C81" s="35" t="s">
        <v>43</v>
      </c>
      <c r="D81" s="36">
        <f t="shared" si="21"/>
        <v>150754600</v>
      </c>
      <c r="E81" s="37"/>
      <c r="F81" s="37">
        <v>85754600</v>
      </c>
      <c r="G81" s="37">
        <v>65000000</v>
      </c>
      <c r="H81" s="37"/>
      <c r="I81" s="37"/>
      <c r="K81" s="48"/>
    </row>
    <row r="82" spans="1:11" x14ac:dyDescent="0.25">
      <c r="A82" s="10"/>
      <c r="B82" s="10"/>
      <c r="C82" s="10" t="s">
        <v>8</v>
      </c>
      <c r="D82" s="31">
        <f t="shared" si="21"/>
        <v>325974780</v>
      </c>
      <c r="E82" s="29">
        <f>E75-E83</f>
        <v>101524190</v>
      </c>
      <c r="F82" s="53">
        <f>F75-F83-F81</f>
        <v>158045590</v>
      </c>
      <c r="G82" s="29">
        <f>G75-G83-G81</f>
        <v>33189000</v>
      </c>
      <c r="H82" s="29">
        <f t="shared" ref="H82:I82" si="25">H75-H83</f>
        <v>33216000</v>
      </c>
      <c r="I82" s="29">
        <f t="shared" si="25"/>
        <v>0</v>
      </c>
    </row>
    <row r="83" spans="1:11" x14ac:dyDescent="0.25">
      <c r="A83" s="10"/>
      <c r="B83" s="10"/>
      <c r="C83" s="10" t="s">
        <v>9</v>
      </c>
      <c r="D83" s="31">
        <f t="shared" si="21"/>
        <v>195311000</v>
      </c>
      <c r="E83" s="34">
        <f>SUM(E84:E86)</f>
        <v>0</v>
      </c>
      <c r="F83" s="34">
        <f t="shared" ref="F83:I83" si="26">SUM(F84:F86)</f>
        <v>0</v>
      </c>
      <c r="G83" s="34">
        <f t="shared" si="26"/>
        <v>161811000</v>
      </c>
      <c r="H83" s="34">
        <f t="shared" si="26"/>
        <v>0</v>
      </c>
      <c r="I83" s="34">
        <f t="shared" si="26"/>
        <v>33500000</v>
      </c>
    </row>
    <row r="84" spans="1:11" x14ac:dyDescent="0.25">
      <c r="A84" s="10"/>
      <c r="B84" s="10"/>
      <c r="C84" s="10" t="s">
        <v>5</v>
      </c>
      <c r="D84" s="31">
        <f t="shared" si="21"/>
        <v>0</v>
      </c>
      <c r="E84" s="29"/>
      <c r="F84" s="29"/>
      <c r="G84" s="29"/>
      <c r="H84" s="29"/>
      <c r="I84" s="29"/>
    </row>
    <row r="85" spans="1:11" x14ac:dyDescent="0.25">
      <c r="A85" s="10"/>
      <c r="B85" s="10"/>
      <c r="C85" s="10" t="s">
        <v>6</v>
      </c>
      <c r="D85" s="31">
        <f t="shared" si="21"/>
        <v>120311000</v>
      </c>
      <c r="E85" s="29"/>
      <c r="F85" s="29"/>
      <c r="G85" s="29">
        <v>86811000</v>
      </c>
      <c r="H85" s="29"/>
      <c r="I85" s="29">
        <v>33500000</v>
      </c>
    </row>
    <row r="86" spans="1:11" x14ac:dyDescent="0.25">
      <c r="A86" s="10"/>
      <c r="B86" s="10"/>
      <c r="C86" s="10" t="s">
        <v>7</v>
      </c>
      <c r="D86" s="31">
        <f t="shared" si="21"/>
        <v>75000000</v>
      </c>
      <c r="E86" s="29"/>
      <c r="F86" s="29"/>
      <c r="G86" s="29">
        <v>75000000</v>
      </c>
      <c r="H86" s="29"/>
      <c r="I86" s="29"/>
    </row>
    <row r="87" spans="1:11" x14ac:dyDescent="0.25">
      <c r="A87" s="10" t="s">
        <v>18</v>
      </c>
      <c r="B87" s="10" t="s">
        <v>19</v>
      </c>
      <c r="C87" s="10"/>
      <c r="D87" s="31">
        <f t="shared" si="21"/>
        <v>1995000</v>
      </c>
      <c r="E87" s="31">
        <f>SUM(E89:E92)+E95</f>
        <v>1995000</v>
      </c>
      <c r="F87" s="31">
        <f t="shared" ref="F87:I87" si="27">SUM(F89:F92)+F95</f>
        <v>0</v>
      </c>
      <c r="G87" s="31">
        <f t="shared" si="27"/>
        <v>0</v>
      </c>
      <c r="H87" s="31">
        <f t="shared" si="27"/>
        <v>0</v>
      </c>
      <c r="I87" s="31">
        <f t="shared" si="27"/>
        <v>0</v>
      </c>
    </row>
    <row r="88" spans="1:11" x14ac:dyDescent="0.25">
      <c r="A88" s="10"/>
      <c r="B88" s="10"/>
      <c r="C88" s="10" t="s">
        <v>22</v>
      </c>
      <c r="D88" s="31">
        <f t="shared" si="21"/>
        <v>1995000</v>
      </c>
      <c r="E88" s="33">
        <f>E89+E90+E91+E92</f>
        <v>1995000</v>
      </c>
      <c r="F88" s="33">
        <f t="shared" ref="F88:I88" si="28">F89+F90+F91+F92</f>
        <v>0</v>
      </c>
      <c r="G88" s="33">
        <f t="shared" si="28"/>
        <v>0</v>
      </c>
      <c r="H88" s="33">
        <f t="shared" si="28"/>
        <v>0</v>
      </c>
      <c r="I88" s="33">
        <f t="shared" si="28"/>
        <v>0</v>
      </c>
    </row>
    <row r="89" spans="1:11" x14ac:dyDescent="0.25">
      <c r="A89" s="10"/>
      <c r="B89" s="10"/>
      <c r="C89" s="10" t="s">
        <v>5</v>
      </c>
      <c r="D89" s="31">
        <f t="shared" si="21"/>
        <v>0</v>
      </c>
      <c r="E89" s="29"/>
      <c r="F89" s="29"/>
      <c r="G89" s="29"/>
      <c r="H89" s="29"/>
      <c r="I89" s="29"/>
    </row>
    <row r="90" spans="1:11" x14ac:dyDescent="0.25">
      <c r="A90" s="10"/>
      <c r="B90" s="10"/>
      <c r="C90" s="10" t="s">
        <v>6</v>
      </c>
      <c r="D90" s="31">
        <f t="shared" si="21"/>
        <v>1995000</v>
      </c>
      <c r="E90" s="29">
        <f>(3000-1005)*1000</f>
        <v>1995000</v>
      </c>
      <c r="F90" s="29"/>
      <c r="G90" s="29"/>
      <c r="H90" s="29"/>
      <c r="I90" s="29"/>
    </row>
    <row r="91" spans="1:11" x14ac:dyDescent="0.25">
      <c r="A91" s="10"/>
      <c r="B91" s="10"/>
      <c r="C91" s="10" t="s">
        <v>7</v>
      </c>
      <c r="D91" s="31">
        <f t="shared" si="21"/>
        <v>0</v>
      </c>
      <c r="E91" s="30"/>
      <c r="F91" s="30"/>
      <c r="G91" s="30"/>
      <c r="H91" s="30"/>
      <c r="I91" s="30"/>
    </row>
    <row r="92" spans="1:11" x14ac:dyDescent="0.25">
      <c r="A92" s="10"/>
      <c r="B92" s="10"/>
      <c r="C92" s="10" t="s">
        <v>36</v>
      </c>
      <c r="D92" s="31">
        <f t="shared" si="21"/>
        <v>0</v>
      </c>
      <c r="E92" s="30"/>
      <c r="F92" s="30"/>
      <c r="G92" s="30"/>
      <c r="H92" s="30"/>
      <c r="I92" s="30"/>
    </row>
    <row r="93" spans="1:11" x14ac:dyDescent="0.25">
      <c r="A93" s="10"/>
      <c r="B93" s="10"/>
      <c r="C93" s="10" t="s">
        <v>43</v>
      </c>
      <c r="D93" s="31">
        <f t="shared" si="21"/>
        <v>0</v>
      </c>
      <c r="E93" s="30"/>
      <c r="F93" s="30"/>
      <c r="G93" s="30"/>
      <c r="H93" s="30"/>
      <c r="I93" s="30"/>
    </row>
    <row r="94" spans="1:11" x14ac:dyDescent="0.25">
      <c r="A94" s="10"/>
      <c r="B94" s="10"/>
      <c r="C94" s="10" t="s">
        <v>8</v>
      </c>
      <c r="D94" s="31">
        <f t="shared" si="21"/>
        <v>1995000</v>
      </c>
      <c r="E94" s="29">
        <f>E87-E95</f>
        <v>1995000</v>
      </c>
      <c r="F94" s="29">
        <f t="shared" ref="F94:I94" si="29">F87-F95</f>
        <v>0</v>
      </c>
      <c r="G94" s="29">
        <f t="shared" si="29"/>
        <v>0</v>
      </c>
      <c r="H94" s="29">
        <f t="shared" si="29"/>
        <v>0</v>
      </c>
      <c r="I94" s="29">
        <f t="shared" si="29"/>
        <v>0</v>
      </c>
    </row>
    <row r="95" spans="1:11" x14ac:dyDescent="0.25">
      <c r="A95" s="10"/>
      <c r="B95" s="10"/>
      <c r="C95" s="10" t="s">
        <v>9</v>
      </c>
      <c r="D95" s="31">
        <f t="shared" si="21"/>
        <v>0</v>
      </c>
      <c r="E95" s="34">
        <f>SUM(E96:E98)</f>
        <v>0</v>
      </c>
      <c r="F95" s="34">
        <f t="shared" ref="F95:I95" si="30">SUM(F96:F98)</f>
        <v>0</v>
      </c>
      <c r="G95" s="34">
        <f t="shared" si="30"/>
        <v>0</v>
      </c>
      <c r="H95" s="34">
        <f t="shared" si="30"/>
        <v>0</v>
      </c>
      <c r="I95" s="34">
        <f t="shared" si="30"/>
        <v>0</v>
      </c>
    </row>
    <row r="96" spans="1:11" x14ac:dyDescent="0.25">
      <c r="A96" s="10"/>
      <c r="B96" s="10"/>
      <c r="C96" s="10" t="s">
        <v>5</v>
      </c>
      <c r="D96" s="31">
        <f t="shared" si="21"/>
        <v>0</v>
      </c>
      <c r="E96" s="29"/>
      <c r="F96" s="29"/>
      <c r="G96" s="29"/>
      <c r="H96" s="29"/>
      <c r="I96" s="29"/>
    </row>
    <row r="97" spans="1:9" x14ac:dyDescent="0.25">
      <c r="A97" s="10"/>
      <c r="B97" s="10"/>
      <c r="C97" s="10" t="s">
        <v>6</v>
      </c>
      <c r="D97" s="31">
        <f t="shared" si="21"/>
        <v>0</v>
      </c>
      <c r="E97" s="29"/>
      <c r="F97" s="29"/>
      <c r="G97" s="29"/>
      <c r="H97" s="29"/>
      <c r="I97" s="29"/>
    </row>
    <row r="98" spans="1:9" x14ac:dyDescent="0.25">
      <c r="A98" s="10"/>
      <c r="B98" s="10"/>
      <c r="C98" s="10" t="s">
        <v>7</v>
      </c>
      <c r="D98" s="31">
        <f t="shared" si="21"/>
        <v>0</v>
      </c>
      <c r="E98" s="29"/>
      <c r="F98" s="29"/>
      <c r="G98" s="29"/>
      <c r="H98" s="29"/>
      <c r="I98" s="29"/>
    </row>
    <row r="99" spans="1:9" x14ac:dyDescent="0.25">
      <c r="A99" s="10">
        <v>4</v>
      </c>
      <c r="B99" s="10" t="s">
        <v>39</v>
      </c>
      <c r="C99" s="10"/>
      <c r="D99" s="31">
        <f t="shared" si="21"/>
        <v>438071270</v>
      </c>
      <c r="E99" s="31">
        <f>SUM(E101:E105)+E108</f>
        <v>0</v>
      </c>
      <c r="F99" s="31">
        <f>SUM(F101:F104)+F108</f>
        <v>16842106</v>
      </c>
      <c r="G99" s="31">
        <f t="shared" ref="G99:I99" si="31">SUM(G101:G104)+G108</f>
        <v>140409722</v>
      </c>
      <c r="H99" s="31">
        <f t="shared" si="31"/>
        <v>140409722</v>
      </c>
      <c r="I99" s="31">
        <f t="shared" si="31"/>
        <v>140409720</v>
      </c>
    </row>
    <row r="100" spans="1:9" x14ac:dyDescent="0.25">
      <c r="A100" s="10"/>
      <c r="B100" s="10"/>
      <c r="C100" s="10" t="s">
        <v>22</v>
      </c>
      <c r="D100" s="31">
        <f t="shared" si="21"/>
        <v>18061550</v>
      </c>
      <c r="E100" s="33">
        <f>E101+E102+E104+E105</f>
        <v>0</v>
      </c>
      <c r="F100" s="33">
        <f>F101+F102+F104+F105</f>
        <v>16842106</v>
      </c>
      <c r="G100" s="33">
        <f t="shared" ref="G100:I100" si="32">G101+G102+G104+G105</f>
        <v>609722</v>
      </c>
      <c r="H100" s="33">
        <f t="shared" si="32"/>
        <v>609722</v>
      </c>
      <c r="I100" s="33">
        <f t="shared" si="32"/>
        <v>0</v>
      </c>
    </row>
    <row r="101" spans="1:9" x14ac:dyDescent="0.25">
      <c r="A101" s="10"/>
      <c r="B101" s="10"/>
      <c r="C101" s="10" t="s">
        <v>5</v>
      </c>
      <c r="D101" s="31">
        <f t="shared" si="21"/>
        <v>0</v>
      </c>
      <c r="E101" s="32">
        <f>E114</f>
        <v>0</v>
      </c>
      <c r="F101" s="32">
        <f t="shared" ref="F101:I101" si="33">F114</f>
        <v>0</v>
      </c>
      <c r="G101" s="32">
        <f t="shared" si="33"/>
        <v>0</v>
      </c>
      <c r="H101" s="32">
        <f t="shared" si="33"/>
        <v>0</v>
      </c>
      <c r="I101" s="32">
        <f t="shared" si="33"/>
        <v>0</v>
      </c>
    </row>
    <row r="102" spans="1:9" x14ac:dyDescent="0.25">
      <c r="A102" s="10"/>
      <c r="B102" s="10"/>
      <c r="C102" s="10" t="s">
        <v>6</v>
      </c>
      <c r="D102" s="31">
        <f t="shared" si="21"/>
        <v>16000000</v>
      </c>
      <c r="E102" s="32">
        <f t="shared" ref="E102:I111" si="34">E115</f>
        <v>0</v>
      </c>
      <c r="F102" s="32">
        <f t="shared" si="34"/>
        <v>16000000</v>
      </c>
      <c r="G102" s="32">
        <f t="shared" si="34"/>
        <v>0</v>
      </c>
      <c r="H102" s="32">
        <f t="shared" si="34"/>
        <v>0</v>
      </c>
      <c r="I102" s="32">
        <f t="shared" si="34"/>
        <v>0</v>
      </c>
    </row>
    <row r="103" spans="1:9" x14ac:dyDescent="0.25">
      <c r="A103" s="9"/>
      <c r="B103" s="9"/>
      <c r="C103" s="9" t="s">
        <v>44</v>
      </c>
      <c r="D103" s="39"/>
      <c r="E103" s="42">
        <f t="shared" si="34"/>
        <v>0</v>
      </c>
      <c r="F103" s="42">
        <f t="shared" si="34"/>
        <v>0</v>
      </c>
      <c r="G103" s="42">
        <f t="shared" si="34"/>
        <v>0</v>
      </c>
      <c r="H103" s="42">
        <f t="shared" si="34"/>
        <v>0</v>
      </c>
      <c r="I103" s="42">
        <f t="shared" si="34"/>
        <v>0</v>
      </c>
    </row>
    <row r="104" spans="1:9" x14ac:dyDescent="0.25">
      <c r="A104" s="10"/>
      <c r="B104" s="10"/>
      <c r="C104" s="10" t="s">
        <v>7</v>
      </c>
      <c r="D104" s="31">
        <f t="shared" si="21"/>
        <v>2061550</v>
      </c>
      <c r="E104" s="32">
        <f t="shared" si="34"/>
        <v>0</v>
      </c>
      <c r="F104" s="32">
        <f t="shared" si="34"/>
        <v>842106</v>
      </c>
      <c r="G104" s="32">
        <f t="shared" si="34"/>
        <v>609722</v>
      </c>
      <c r="H104" s="32">
        <f t="shared" si="34"/>
        <v>609722</v>
      </c>
      <c r="I104" s="32">
        <f t="shared" si="34"/>
        <v>0</v>
      </c>
    </row>
    <row r="105" spans="1:9" x14ac:dyDescent="0.25">
      <c r="A105" s="9"/>
      <c r="B105" s="9"/>
      <c r="C105" s="9" t="s">
        <v>44</v>
      </c>
      <c r="D105" s="39">
        <f t="shared" si="21"/>
        <v>0</v>
      </c>
      <c r="E105" s="42">
        <f t="shared" si="34"/>
        <v>0</v>
      </c>
      <c r="F105" s="42">
        <f t="shared" si="34"/>
        <v>0</v>
      </c>
      <c r="G105" s="42">
        <f t="shared" si="34"/>
        <v>0</v>
      </c>
      <c r="H105" s="42">
        <f t="shared" si="34"/>
        <v>0</v>
      </c>
      <c r="I105" s="42">
        <f t="shared" si="34"/>
        <v>0</v>
      </c>
    </row>
    <row r="106" spans="1:9" x14ac:dyDescent="0.25">
      <c r="A106" s="10"/>
      <c r="B106" s="10"/>
      <c r="C106" s="10" t="s">
        <v>43</v>
      </c>
      <c r="D106" s="31">
        <f t="shared" si="21"/>
        <v>0</v>
      </c>
      <c r="E106" s="32">
        <f t="shared" si="34"/>
        <v>0</v>
      </c>
      <c r="F106" s="32">
        <f t="shared" si="34"/>
        <v>0</v>
      </c>
      <c r="G106" s="32">
        <f t="shared" si="34"/>
        <v>0</v>
      </c>
      <c r="H106" s="32">
        <f t="shared" si="34"/>
        <v>0</v>
      </c>
      <c r="I106" s="32">
        <f t="shared" si="34"/>
        <v>0</v>
      </c>
    </row>
    <row r="107" spans="1:9" x14ac:dyDescent="0.25">
      <c r="A107" s="10"/>
      <c r="B107" s="10"/>
      <c r="C107" s="10" t="s">
        <v>8</v>
      </c>
      <c r="D107" s="31">
        <f t="shared" si="21"/>
        <v>18061550</v>
      </c>
      <c r="E107" s="32">
        <f t="shared" si="34"/>
        <v>0</v>
      </c>
      <c r="F107" s="32">
        <f t="shared" si="34"/>
        <v>16842106</v>
      </c>
      <c r="G107" s="32">
        <f t="shared" si="34"/>
        <v>609722</v>
      </c>
      <c r="H107" s="32">
        <f t="shared" si="34"/>
        <v>609722</v>
      </c>
      <c r="I107" s="32">
        <f t="shared" si="34"/>
        <v>0</v>
      </c>
    </row>
    <row r="108" spans="1:9" x14ac:dyDescent="0.25">
      <c r="A108" s="10"/>
      <c r="B108" s="10"/>
      <c r="C108" s="10" t="s">
        <v>9</v>
      </c>
      <c r="D108" s="31">
        <f t="shared" si="21"/>
        <v>420009720</v>
      </c>
      <c r="E108" s="32">
        <f t="shared" si="34"/>
        <v>0</v>
      </c>
      <c r="F108" s="32">
        <f t="shared" si="34"/>
        <v>0</v>
      </c>
      <c r="G108" s="32">
        <f t="shared" si="34"/>
        <v>139800000</v>
      </c>
      <c r="H108" s="32">
        <f t="shared" si="34"/>
        <v>139800000</v>
      </c>
      <c r="I108" s="32">
        <f t="shared" si="34"/>
        <v>140409720</v>
      </c>
    </row>
    <row r="109" spans="1:9" x14ac:dyDescent="0.25">
      <c r="A109" s="10"/>
      <c r="B109" s="10"/>
      <c r="C109" s="10" t="s">
        <v>5</v>
      </c>
      <c r="D109" s="31">
        <f t="shared" si="21"/>
        <v>0</v>
      </c>
      <c r="E109" s="32">
        <f t="shared" si="34"/>
        <v>0</v>
      </c>
      <c r="F109" s="32">
        <f t="shared" si="34"/>
        <v>0</v>
      </c>
      <c r="G109" s="32">
        <f t="shared" si="34"/>
        <v>0</v>
      </c>
      <c r="H109" s="32">
        <f t="shared" si="34"/>
        <v>0</v>
      </c>
      <c r="I109" s="32">
        <f t="shared" si="34"/>
        <v>0</v>
      </c>
    </row>
    <row r="110" spans="1:9" x14ac:dyDescent="0.25">
      <c r="A110" s="10"/>
      <c r="B110" s="10"/>
      <c r="C110" s="10" t="s">
        <v>6</v>
      </c>
      <c r="D110" s="31">
        <f t="shared" si="21"/>
        <v>399900000</v>
      </c>
      <c r="E110" s="32">
        <f t="shared" si="34"/>
        <v>0</v>
      </c>
      <c r="F110" s="32">
        <f t="shared" si="34"/>
        <v>0</v>
      </c>
      <c r="G110" s="32">
        <f t="shared" si="34"/>
        <v>133300000</v>
      </c>
      <c r="H110" s="32">
        <f t="shared" si="34"/>
        <v>133300000</v>
      </c>
      <c r="I110" s="32">
        <f t="shared" si="34"/>
        <v>133300000</v>
      </c>
    </row>
    <row r="111" spans="1:9" x14ac:dyDescent="0.25">
      <c r="A111" s="10"/>
      <c r="B111" s="10"/>
      <c r="C111" s="10" t="s">
        <v>7</v>
      </c>
      <c r="D111" s="31">
        <f t="shared" si="21"/>
        <v>20109720</v>
      </c>
      <c r="E111" s="32">
        <f t="shared" si="34"/>
        <v>0</v>
      </c>
      <c r="F111" s="32">
        <f t="shared" si="34"/>
        <v>0</v>
      </c>
      <c r="G111" s="32">
        <f t="shared" si="34"/>
        <v>6500000</v>
      </c>
      <c r="H111" s="32">
        <f t="shared" si="34"/>
        <v>6500000</v>
      </c>
      <c r="I111" s="32">
        <f t="shared" si="34"/>
        <v>7109720</v>
      </c>
    </row>
    <row r="112" spans="1:9" x14ac:dyDescent="0.25">
      <c r="A112" s="10" t="s">
        <v>33</v>
      </c>
      <c r="B112" s="10" t="s">
        <v>37</v>
      </c>
      <c r="C112" s="10"/>
      <c r="D112" s="31">
        <f t="shared" si="21"/>
        <v>438071270</v>
      </c>
      <c r="E112" s="31">
        <f>SUM(E114:E118)+E121</f>
        <v>0</v>
      </c>
      <c r="F112" s="31">
        <f>SUM(F114:F118)+F121</f>
        <v>16842106</v>
      </c>
      <c r="G112" s="31">
        <f>SUM(G114:G118)+G121</f>
        <v>140409722</v>
      </c>
      <c r="H112" s="31">
        <f>SUM(H114:H118)+H121</f>
        <v>140409722</v>
      </c>
      <c r="I112" s="31">
        <f>SUM(I114:I118)+I121</f>
        <v>140409720</v>
      </c>
    </row>
    <row r="113" spans="1:9" x14ac:dyDescent="0.25">
      <c r="A113" s="10"/>
      <c r="B113" s="10"/>
      <c r="C113" s="10" t="s">
        <v>22</v>
      </c>
      <c r="D113" s="31">
        <f t="shared" si="21"/>
        <v>18061550</v>
      </c>
      <c r="E113" s="33">
        <f>E114+E115+E117+E118</f>
        <v>0</v>
      </c>
      <c r="F113" s="33">
        <f>F114+F115+F117+F118</f>
        <v>16842106</v>
      </c>
      <c r="G113" s="33">
        <f>G114+G115+G117+G118</f>
        <v>609722</v>
      </c>
      <c r="H113" s="33">
        <f>H114+H115+H117+H118</f>
        <v>609722</v>
      </c>
      <c r="I113" s="33">
        <f>I114+I115+I117+I118</f>
        <v>0</v>
      </c>
    </row>
    <row r="114" spans="1:9" x14ac:dyDescent="0.25">
      <c r="A114" s="10"/>
      <c r="B114" s="10"/>
      <c r="C114" s="10" t="s">
        <v>5</v>
      </c>
      <c r="D114" s="31">
        <f t="shared" si="21"/>
        <v>0</v>
      </c>
      <c r="E114" s="29"/>
      <c r="F114" s="29"/>
      <c r="G114" s="29"/>
      <c r="H114" s="29"/>
      <c r="I114" s="29"/>
    </row>
    <row r="115" spans="1:9" x14ac:dyDescent="0.25">
      <c r="A115" s="10"/>
      <c r="B115" s="10"/>
      <c r="C115" s="10" t="s">
        <v>6</v>
      </c>
      <c r="D115" s="31">
        <f t="shared" si="21"/>
        <v>16000000</v>
      </c>
      <c r="E115" s="29">
        <v>0</v>
      </c>
      <c r="F115" s="29">
        <f>14003575+1996425</f>
        <v>16000000</v>
      </c>
      <c r="G115" s="29">
        <v>0</v>
      </c>
      <c r="H115" s="29">
        <v>0</v>
      </c>
      <c r="I115" s="29">
        <v>0</v>
      </c>
    </row>
    <row r="116" spans="1:9" x14ac:dyDescent="0.25">
      <c r="A116" s="9"/>
      <c r="B116" s="9"/>
      <c r="C116" s="9" t="s">
        <v>44</v>
      </c>
      <c r="D116" s="39">
        <f t="shared" si="21"/>
        <v>0</v>
      </c>
      <c r="E116" s="40"/>
      <c r="F116" s="40"/>
      <c r="G116" s="40"/>
      <c r="H116" s="40"/>
      <c r="I116" s="40"/>
    </row>
    <row r="117" spans="1:9" x14ac:dyDescent="0.25">
      <c r="A117" s="10"/>
      <c r="B117" s="10"/>
      <c r="C117" s="10" t="s">
        <v>7</v>
      </c>
      <c r="D117" s="31">
        <f t="shared" si="21"/>
        <v>2061550</v>
      </c>
      <c r="E117" s="30">
        <v>0</v>
      </c>
      <c r="F117" s="30">
        <f>737031+105075</f>
        <v>842106</v>
      </c>
      <c r="G117" s="30">
        <v>609722</v>
      </c>
      <c r="H117" s="30">
        <v>609722</v>
      </c>
      <c r="I117" s="30"/>
    </row>
    <row r="118" spans="1:9" x14ac:dyDescent="0.25">
      <c r="A118" s="9"/>
      <c r="B118" s="9"/>
      <c r="C118" s="9" t="s">
        <v>44</v>
      </c>
      <c r="D118" s="39">
        <f t="shared" si="21"/>
        <v>0</v>
      </c>
      <c r="E118" s="41"/>
      <c r="F118" s="41"/>
      <c r="G118" s="41"/>
      <c r="H118" s="41"/>
      <c r="I118" s="41"/>
    </row>
    <row r="119" spans="1:9" x14ac:dyDescent="0.25">
      <c r="A119" s="10"/>
      <c r="B119" s="10"/>
      <c r="C119" s="10" t="s">
        <v>43</v>
      </c>
      <c r="D119" s="31">
        <f t="shared" si="21"/>
        <v>0</v>
      </c>
      <c r="E119" s="30"/>
      <c r="F119" s="30"/>
      <c r="G119" s="30"/>
      <c r="H119" s="30"/>
      <c r="I119" s="30"/>
    </row>
    <row r="120" spans="1:9" x14ac:dyDescent="0.25">
      <c r="A120" s="10"/>
      <c r="B120" s="10"/>
      <c r="C120" s="10" t="s">
        <v>8</v>
      </c>
      <c r="D120" s="31">
        <f t="shared" si="21"/>
        <v>18061550</v>
      </c>
      <c r="E120" s="29">
        <f>E112-E121</f>
        <v>0</v>
      </c>
      <c r="F120" s="29">
        <f>F112-F121</f>
        <v>16842106</v>
      </c>
      <c r="G120" s="29">
        <f>G112-G121</f>
        <v>609722</v>
      </c>
      <c r="H120" s="29">
        <f>H112-H121</f>
        <v>609722</v>
      </c>
      <c r="I120" s="29">
        <f>I112-I121</f>
        <v>0</v>
      </c>
    </row>
    <row r="121" spans="1:9" x14ac:dyDescent="0.25">
      <c r="A121" s="10"/>
      <c r="B121" s="10"/>
      <c r="C121" s="10" t="s">
        <v>9</v>
      </c>
      <c r="D121" s="31">
        <f t="shared" si="21"/>
        <v>420009720</v>
      </c>
      <c r="E121" s="34">
        <f>SUM(E122:E124)</f>
        <v>0</v>
      </c>
      <c r="F121" s="34">
        <f t="shared" ref="F121:I121" si="35">SUM(F122:F124)</f>
        <v>0</v>
      </c>
      <c r="G121" s="34">
        <f t="shared" si="35"/>
        <v>139800000</v>
      </c>
      <c r="H121" s="34">
        <f t="shared" si="35"/>
        <v>139800000</v>
      </c>
      <c r="I121" s="34">
        <f t="shared" si="35"/>
        <v>140409720</v>
      </c>
    </row>
    <row r="122" spans="1:9" x14ac:dyDescent="0.25">
      <c r="A122" s="10"/>
      <c r="B122" s="10"/>
      <c r="C122" s="10" t="s">
        <v>5</v>
      </c>
      <c r="D122" s="31">
        <f t="shared" si="21"/>
        <v>0</v>
      </c>
      <c r="E122" s="29"/>
      <c r="F122" s="29"/>
      <c r="G122" s="29"/>
      <c r="H122" s="29"/>
      <c r="I122" s="29"/>
    </row>
    <row r="123" spans="1:9" x14ac:dyDescent="0.25">
      <c r="A123" s="10"/>
      <c r="B123" s="10"/>
      <c r="C123" s="10" t="s">
        <v>6</v>
      </c>
      <c r="D123" s="31">
        <f t="shared" si="21"/>
        <v>399900000</v>
      </c>
      <c r="E123" s="29">
        <v>0</v>
      </c>
      <c r="F123" s="29"/>
      <c r="G123" s="29">
        <f>(130000+3300)*1000</f>
        <v>133300000</v>
      </c>
      <c r="H123" s="29">
        <f>(130000+3300)*1000</f>
        <v>133300000</v>
      </c>
      <c r="I123" s="29">
        <f>(130000+3300)*1000</f>
        <v>133300000</v>
      </c>
    </row>
    <row r="124" spans="1:9" x14ac:dyDescent="0.25">
      <c r="A124" s="10"/>
      <c r="B124" s="10"/>
      <c r="C124" s="10" t="s">
        <v>7</v>
      </c>
      <c r="D124" s="31">
        <f t="shared" si="21"/>
        <v>20109720</v>
      </c>
      <c r="E124" s="29"/>
      <c r="F124" s="29"/>
      <c r="G124" s="29">
        <v>6500000</v>
      </c>
      <c r="H124" s="29">
        <v>6500000</v>
      </c>
      <c r="I124" s="29">
        <f>(6500+509.72+100)*1000</f>
        <v>7109720</v>
      </c>
    </row>
    <row r="125" spans="1:9" x14ac:dyDescent="0.25">
      <c r="A125" s="9" t="s">
        <v>34</v>
      </c>
      <c r="B125" s="9" t="s">
        <v>36</v>
      </c>
      <c r="C125" s="9"/>
      <c r="D125" s="39">
        <f t="shared" si="21"/>
        <v>2301500</v>
      </c>
      <c r="E125" s="39">
        <f>SUM(E127:E131)+E134</f>
        <v>0</v>
      </c>
      <c r="F125" s="39">
        <f t="shared" ref="F125:I125" si="36">SUM(F127:F131)+F134</f>
        <v>2101500</v>
      </c>
      <c r="G125" s="39">
        <f t="shared" si="36"/>
        <v>100000</v>
      </c>
      <c r="H125" s="39">
        <f t="shared" si="36"/>
        <v>100000</v>
      </c>
      <c r="I125" s="39">
        <f t="shared" si="36"/>
        <v>0</v>
      </c>
    </row>
    <row r="126" spans="1:9" x14ac:dyDescent="0.25">
      <c r="A126" s="9"/>
      <c r="B126" s="9"/>
      <c r="C126" s="9" t="s">
        <v>22</v>
      </c>
      <c r="D126" s="39">
        <f t="shared" si="21"/>
        <v>305075</v>
      </c>
      <c r="E126" s="43">
        <f>E127+E128+E130+E131</f>
        <v>0</v>
      </c>
      <c r="F126" s="43">
        <f t="shared" ref="F126:I126" si="37">F127+F128+F130+F131</f>
        <v>105075</v>
      </c>
      <c r="G126" s="43">
        <f t="shared" si="37"/>
        <v>100000</v>
      </c>
      <c r="H126" s="43">
        <f t="shared" si="37"/>
        <v>100000</v>
      </c>
      <c r="I126" s="43">
        <f t="shared" si="37"/>
        <v>0</v>
      </c>
    </row>
    <row r="127" spans="1:9" x14ac:dyDescent="0.25">
      <c r="A127" s="9"/>
      <c r="B127" s="9"/>
      <c r="C127" s="9" t="s">
        <v>5</v>
      </c>
      <c r="D127" s="39">
        <f t="shared" si="21"/>
        <v>0</v>
      </c>
      <c r="E127" s="40"/>
      <c r="F127" s="40"/>
      <c r="G127" s="40"/>
      <c r="H127" s="40"/>
      <c r="I127" s="40"/>
    </row>
    <row r="128" spans="1:9" x14ac:dyDescent="0.25">
      <c r="A128" s="9"/>
      <c r="B128" s="9"/>
      <c r="C128" s="9" t="s">
        <v>6</v>
      </c>
      <c r="D128" s="39">
        <f t="shared" si="21"/>
        <v>0</v>
      </c>
      <c r="E128" s="40">
        <v>0</v>
      </c>
      <c r="F128" s="40">
        <f>1996425-1996425</f>
        <v>0</v>
      </c>
      <c r="G128" s="40"/>
      <c r="H128" s="40"/>
      <c r="I128" s="40"/>
    </row>
    <row r="129" spans="1:9" x14ac:dyDescent="0.25">
      <c r="A129" s="9"/>
      <c r="B129" s="9"/>
      <c r="C129" s="9" t="s">
        <v>44</v>
      </c>
      <c r="D129" s="39">
        <f t="shared" ref="D129" si="38">SUM(E129:I129)</f>
        <v>1996425</v>
      </c>
      <c r="E129" s="40"/>
      <c r="F129" s="40">
        <v>1996425</v>
      </c>
      <c r="G129" s="40"/>
      <c r="H129" s="40"/>
      <c r="I129" s="40"/>
    </row>
    <row r="130" spans="1:9" x14ac:dyDescent="0.25">
      <c r="A130" s="9"/>
      <c r="B130" s="9"/>
      <c r="C130" s="9" t="s">
        <v>7</v>
      </c>
      <c r="D130" s="39">
        <f t="shared" si="21"/>
        <v>0</v>
      </c>
      <c r="E130" s="41">
        <v>0</v>
      </c>
      <c r="F130" s="41"/>
      <c r="G130" s="41"/>
      <c r="H130" s="41"/>
      <c r="I130" s="41"/>
    </row>
    <row r="131" spans="1:9" x14ac:dyDescent="0.25">
      <c r="A131" s="9"/>
      <c r="B131" s="9"/>
      <c r="C131" s="9" t="s">
        <v>44</v>
      </c>
      <c r="D131" s="39">
        <f t="shared" ref="D131" si="39">SUM(E131:I131)</f>
        <v>305075</v>
      </c>
      <c r="E131" s="41"/>
      <c r="F131" s="41">
        <v>105075</v>
      </c>
      <c r="G131" s="41">
        <v>100000</v>
      </c>
      <c r="H131" s="41">
        <v>100000</v>
      </c>
      <c r="I131" s="41"/>
    </row>
    <row r="132" spans="1:9" x14ac:dyDescent="0.25">
      <c r="A132" s="9"/>
      <c r="B132" s="9"/>
      <c r="C132" s="9" t="s">
        <v>43</v>
      </c>
      <c r="D132" s="39">
        <f t="shared" si="21"/>
        <v>0</v>
      </c>
      <c r="E132" s="41"/>
      <c r="F132" s="41"/>
      <c r="G132" s="41"/>
      <c r="H132" s="41"/>
      <c r="I132" s="41"/>
    </row>
    <row r="133" spans="1:9" x14ac:dyDescent="0.25">
      <c r="A133" s="9"/>
      <c r="B133" s="9"/>
      <c r="C133" s="9" t="s">
        <v>8</v>
      </c>
      <c r="D133" s="39">
        <f t="shared" si="21"/>
        <v>2301500</v>
      </c>
      <c r="E133" s="40">
        <f>E125-E134</f>
        <v>0</v>
      </c>
      <c r="F133" s="40">
        <f t="shared" ref="F133:I133" si="40">F125-F134</f>
        <v>2101500</v>
      </c>
      <c r="G133" s="40">
        <f t="shared" si="40"/>
        <v>100000</v>
      </c>
      <c r="H133" s="40">
        <f t="shared" si="40"/>
        <v>100000</v>
      </c>
      <c r="I133" s="40">
        <f t="shared" si="40"/>
        <v>0</v>
      </c>
    </row>
    <row r="134" spans="1:9" x14ac:dyDescent="0.25">
      <c r="A134" s="9"/>
      <c r="B134" s="9"/>
      <c r="C134" s="9" t="s">
        <v>9</v>
      </c>
      <c r="D134" s="39">
        <f t="shared" si="21"/>
        <v>0</v>
      </c>
      <c r="E134" s="44">
        <f>SUM(E135:E137)</f>
        <v>0</v>
      </c>
      <c r="F134" s="44">
        <f t="shared" ref="F134:I134" si="41">SUM(F135:F137)</f>
        <v>0</v>
      </c>
      <c r="G134" s="44">
        <f t="shared" si="41"/>
        <v>0</v>
      </c>
      <c r="H134" s="44">
        <f t="shared" si="41"/>
        <v>0</v>
      </c>
      <c r="I134" s="44">
        <f t="shared" si="41"/>
        <v>0</v>
      </c>
    </row>
    <row r="135" spans="1:9" x14ac:dyDescent="0.25">
      <c r="A135" s="9"/>
      <c r="B135" s="9"/>
      <c r="C135" s="9" t="s">
        <v>5</v>
      </c>
      <c r="D135" s="39">
        <f t="shared" ref="D135:D137" si="42">SUM(E135:I135)</f>
        <v>0</v>
      </c>
      <c r="E135" s="40"/>
      <c r="F135" s="40"/>
      <c r="G135" s="40"/>
      <c r="H135" s="40"/>
      <c r="I135" s="40"/>
    </row>
    <row r="136" spans="1:9" x14ac:dyDescent="0.25">
      <c r="A136" s="9"/>
      <c r="B136" s="9"/>
      <c r="C136" s="9" t="s">
        <v>6</v>
      </c>
      <c r="D136" s="39">
        <f t="shared" si="42"/>
        <v>0</v>
      </c>
      <c r="E136" s="40">
        <v>0</v>
      </c>
      <c r="F136" s="40"/>
      <c r="G136" s="40"/>
      <c r="H136" s="40"/>
      <c r="I136" s="40"/>
    </row>
    <row r="137" spans="1:9" x14ac:dyDescent="0.25">
      <c r="A137" s="9"/>
      <c r="B137" s="9"/>
      <c r="C137" s="9" t="s">
        <v>7</v>
      </c>
      <c r="D137" s="39">
        <f t="shared" si="42"/>
        <v>0</v>
      </c>
      <c r="E137" s="40"/>
      <c r="F137" s="40"/>
      <c r="G137" s="40"/>
      <c r="H137" s="40"/>
      <c r="I137" s="40"/>
    </row>
  </sheetData>
  <pageMargins left="0.70866141732283472" right="0.70866141732283472" top="0.74803149606299213" bottom="0.74803149606299213" header="0.31496062992125984" footer="0.31496062992125984"/>
  <pageSetup paperSize="9" scale="79" fitToHeight="7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50"/>
  <sheetViews>
    <sheetView workbookViewId="0">
      <pane xSplit="4" ySplit="2" topLeftCell="E129" activePane="bottomRight" state="frozen"/>
      <selection pane="topRight" activeCell="E1" sqref="E1"/>
      <selection pane="bottomLeft" activeCell="A3" sqref="A3"/>
      <selection pane="bottomRight" sqref="A1:XFD1048576"/>
    </sheetView>
  </sheetViews>
  <sheetFormatPr defaultColWidth="9.140625" defaultRowHeight="15" x14ac:dyDescent="0.25"/>
  <cols>
    <col min="1" max="1" width="4.85546875" style="11" customWidth="1"/>
    <col min="2" max="2" width="15.7109375" style="11" customWidth="1"/>
    <col min="3" max="3" width="8.85546875" style="11" customWidth="1"/>
    <col min="4" max="4" width="19.28515625" style="11" customWidth="1"/>
    <col min="5" max="5" width="16.5703125" style="11" customWidth="1"/>
    <col min="6" max="6" width="17.85546875" style="11" customWidth="1"/>
    <col min="7" max="7" width="17.5703125" style="11" customWidth="1"/>
    <col min="8" max="8" width="16.42578125" style="11" customWidth="1"/>
    <col min="9" max="9" width="17" style="11" customWidth="1"/>
    <col min="10" max="10" width="9.140625" style="11"/>
    <col min="11" max="11" width="20.5703125" style="45" customWidth="1"/>
    <col min="12" max="16384" width="9.140625" style="11"/>
  </cols>
  <sheetData>
    <row r="2" spans="1:1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>
        <v>2018</v>
      </c>
      <c r="F2" s="10">
        <v>2019</v>
      </c>
      <c r="G2" s="10">
        <v>2020</v>
      </c>
      <c r="H2" s="10">
        <v>2021</v>
      </c>
      <c r="I2" s="10">
        <v>2022</v>
      </c>
    </row>
    <row r="3" spans="1:11" x14ac:dyDescent="0.25">
      <c r="A3" s="10">
        <v>1</v>
      </c>
      <c r="B3" s="10"/>
      <c r="C3" s="10"/>
      <c r="D3" s="31">
        <f>SUM(E3:I3)</f>
        <v>1536885745.4200001</v>
      </c>
      <c r="E3" s="31">
        <f t="shared" ref="E3:I6" si="0">E15+E63+E99</f>
        <v>131073660</v>
      </c>
      <c r="F3" s="31">
        <f t="shared" si="0"/>
        <v>348603761.42000002</v>
      </c>
      <c r="G3" s="31">
        <f t="shared" si="0"/>
        <v>505041302</v>
      </c>
      <c r="H3" s="31">
        <f t="shared" si="0"/>
        <v>278257302</v>
      </c>
      <c r="I3" s="31">
        <f t="shared" si="0"/>
        <v>273909720</v>
      </c>
      <c r="K3" s="46">
        <f>SUM(D5:D7)+D11++D9</f>
        <v>1536885745.4200001</v>
      </c>
    </row>
    <row r="4" spans="1:11" x14ac:dyDescent="0.25">
      <c r="A4" s="10"/>
      <c r="B4" s="10"/>
      <c r="C4" s="10" t="s">
        <v>22</v>
      </c>
      <c r="D4" s="31">
        <f t="shared" ref="D4:D67" si="1">SUM(E4:I4)</f>
        <v>470810425.42000002</v>
      </c>
      <c r="E4" s="31">
        <f t="shared" si="0"/>
        <v>131073660</v>
      </c>
      <c r="F4" s="49">
        <f t="shared" si="0"/>
        <v>262849161.42000002</v>
      </c>
      <c r="G4" s="31">
        <f t="shared" si="0"/>
        <v>38430302</v>
      </c>
      <c r="H4" s="31">
        <f t="shared" si="0"/>
        <v>38457302</v>
      </c>
      <c r="I4" s="31">
        <f t="shared" si="0"/>
        <v>0</v>
      </c>
      <c r="K4" s="47">
        <f>K3-D3</f>
        <v>0</v>
      </c>
    </row>
    <row r="5" spans="1:11" x14ac:dyDescent="0.25">
      <c r="A5" s="10"/>
      <c r="B5" s="10"/>
      <c r="C5" s="10" t="s">
        <v>5</v>
      </c>
      <c r="D5" s="31">
        <f t="shared" si="1"/>
        <v>0</v>
      </c>
      <c r="E5" s="31">
        <f t="shared" si="0"/>
        <v>0</v>
      </c>
      <c r="F5" s="31">
        <f t="shared" si="0"/>
        <v>0</v>
      </c>
      <c r="G5" s="31">
        <f t="shared" si="0"/>
        <v>0</v>
      </c>
      <c r="H5" s="31">
        <f t="shared" si="0"/>
        <v>0</v>
      </c>
      <c r="I5" s="31">
        <f t="shared" si="0"/>
        <v>0</v>
      </c>
      <c r="K5" s="45">
        <f>K4-D9</f>
        <v>-150754600</v>
      </c>
    </row>
    <row r="6" spans="1:11" x14ac:dyDescent="0.25">
      <c r="A6" s="10"/>
      <c r="B6" s="10"/>
      <c r="C6" s="10" t="s">
        <v>6</v>
      </c>
      <c r="D6" s="31">
        <f t="shared" si="1"/>
        <v>277737080</v>
      </c>
      <c r="E6" s="31">
        <f t="shared" si="0"/>
        <v>54151490</v>
      </c>
      <c r="F6" s="31">
        <f t="shared" si="0"/>
        <v>157180590</v>
      </c>
      <c r="G6" s="31">
        <f t="shared" si="0"/>
        <v>33189000</v>
      </c>
      <c r="H6" s="31">
        <f t="shared" si="0"/>
        <v>33216000</v>
      </c>
      <c r="I6" s="31">
        <f t="shared" si="0"/>
        <v>0</v>
      </c>
    </row>
    <row r="7" spans="1:11" x14ac:dyDescent="0.25">
      <c r="A7" s="10"/>
      <c r="B7" s="10"/>
      <c r="C7" s="10" t="s">
        <v>7</v>
      </c>
      <c r="D7" s="31">
        <f t="shared" si="1"/>
        <v>193073345.42000002</v>
      </c>
      <c r="E7" s="31">
        <f t="shared" ref="E7:I14" si="2">E19+E67+E104</f>
        <v>76922170</v>
      </c>
      <c r="F7" s="31">
        <f t="shared" si="2"/>
        <v>105668571.42</v>
      </c>
      <c r="G7" s="31">
        <f t="shared" si="2"/>
        <v>5241302</v>
      </c>
      <c r="H7" s="31">
        <f t="shared" si="2"/>
        <v>5241302</v>
      </c>
      <c r="I7" s="31">
        <f t="shared" si="2"/>
        <v>0</v>
      </c>
    </row>
    <row r="8" spans="1:11" x14ac:dyDescent="0.25">
      <c r="A8" s="9"/>
      <c r="B8" s="9"/>
      <c r="C8" s="9" t="s">
        <v>44</v>
      </c>
      <c r="D8" s="39">
        <f>SUM(E8:I8)</f>
        <v>200000</v>
      </c>
      <c r="E8" s="39">
        <f t="shared" ref="E8:F8" si="3">E131</f>
        <v>0</v>
      </c>
      <c r="F8" s="39">
        <f t="shared" si="3"/>
        <v>0</v>
      </c>
      <c r="G8" s="39">
        <f>G131</f>
        <v>100000</v>
      </c>
      <c r="H8" s="39">
        <f t="shared" ref="H8:I8" si="4">H131</f>
        <v>100000</v>
      </c>
      <c r="I8" s="39">
        <f t="shared" si="4"/>
        <v>0</v>
      </c>
    </row>
    <row r="9" spans="1:11" x14ac:dyDescent="0.25">
      <c r="A9" s="10"/>
      <c r="B9" s="10"/>
      <c r="C9" s="10" t="s">
        <v>43</v>
      </c>
      <c r="D9" s="31">
        <f t="shared" si="1"/>
        <v>150754600</v>
      </c>
      <c r="E9" s="31">
        <f t="shared" si="2"/>
        <v>0</v>
      </c>
      <c r="F9" s="31">
        <f t="shared" si="2"/>
        <v>85754600</v>
      </c>
      <c r="G9" s="31">
        <f t="shared" si="2"/>
        <v>65000000</v>
      </c>
      <c r="H9" s="31">
        <f t="shared" si="2"/>
        <v>0</v>
      </c>
      <c r="I9" s="31">
        <f t="shared" si="2"/>
        <v>0</v>
      </c>
    </row>
    <row r="10" spans="1:11" x14ac:dyDescent="0.25">
      <c r="A10" s="10"/>
      <c r="B10" s="10"/>
      <c r="C10" s="10" t="s">
        <v>8</v>
      </c>
      <c r="D10" s="31">
        <f t="shared" si="1"/>
        <v>470810425.42000002</v>
      </c>
      <c r="E10" s="31">
        <f t="shared" si="2"/>
        <v>131073660</v>
      </c>
      <c r="F10" s="31">
        <f t="shared" si="2"/>
        <v>262849161.42000002</v>
      </c>
      <c r="G10" s="31">
        <f t="shared" si="2"/>
        <v>38430302</v>
      </c>
      <c r="H10" s="31">
        <f t="shared" si="2"/>
        <v>38457302</v>
      </c>
      <c r="I10" s="31">
        <f t="shared" si="2"/>
        <v>0</v>
      </c>
      <c r="K10" s="46">
        <f>SUM(D10:D11)</f>
        <v>1386131145.4200001</v>
      </c>
    </row>
    <row r="11" spans="1:11" x14ac:dyDescent="0.25">
      <c r="A11" s="10"/>
      <c r="B11" s="10"/>
      <c r="C11" s="10" t="s">
        <v>9</v>
      </c>
      <c r="D11" s="31">
        <f t="shared" si="1"/>
        <v>915320720</v>
      </c>
      <c r="E11" s="31">
        <f t="shared" si="2"/>
        <v>0</v>
      </c>
      <c r="F11" s="31">
        <f t="shared" si="2"/>
        <v>0</v>
      </c>
      <c r="G11" s="31">
        <f t="shared" si="2"/>
        <v>401611000</v>
      </c>
      <c r="H11" s="31">
        <f t="shared" si="2"/>
        <v>239800000</v>
      </c>
      <c r="I11" s="31">
        <f t="shared" si="2"/>
        <v>273909720</v>
      </c>
      <c r="K11" s="46">
        <f>SUM(D12:D14)</f>
        <v>915320720</v>
      </c>
    </row>
    <row r="12" spans="1:11" x14ac:dyDescent="0.25">
      <c r="A12" s="10"/>
      <c r="B12" s="10"/>
      <c r="C12" s="10" t="s">
        <v>5</v>
      </c>
      <c r="D12" s="31">
        <f t="shared" si="1"/>
        <v>0</v>
      </c>
      <c r="E12" s="31">
        <f t="shared" si="2"/>
        <v>0</v>
      </c>
      <c r="F12" s="31">
        <f t="shared" si="2"/>
        <v>0</v>
      </c>
      <c r="G12" s="31">
        <f t="shared" si="2"/>
        <v>0</v>
      </c>
      <c r="H12" s="31">
        <f t="shared" si="2"/>
        <v>0</v>
      </c>
      <c r="I12" s="31">
        <f t="shared" si="2"/>
        <v>0</v>
      </c>
    </row>
    <row r="13" spans="1:11" x14ac:dyDescent="0.25">
      <c r="A13" s="10"/>
      <c r="B13" s="10"/>
      <c r="C13" s="10" t="s">
        <v>6</v>
      </c>
      <c r="D13" s="31">
        <f t="shared" si="1"/>
        <v>820211000</v>
      </c>
      <c r="E13" s="31">
        <f t="shared" si="2"/>
        <v>0</v>
      </c>
      <c r="F13" s="31">
        <f t="shared" si="2"/>
        <v>0</v>
      </c>
      <c r="G13" s="31">
        <f t="shared" si="2"/>
        <v>320111000</v>
      </c>
      <c r="H13" s="31">
        <f t="shared" si="2"/>
        <v>233300000</v>
      </c>
      <c r="I13" s="31">
        <f t="shared" si="2"/>
        <v>266800000</v>
      </c>
    </row>
    <row r="14" spans="1:11" x14ac:dyDescent="0.25">
      <c r="A14" s="10"/>
      <c r="B14" s="10"/>
      <c r="C14" s="10" t="s">
        <v>7</v>
      </c>
      <c r="D14" s="31">
        <f t="shared" si="1"/>
        <v>95109720</v>
      </c>
      <c r="E14" s="31">
        <f t="shared" si="2"/>
        <v>0</v>
      </c>
      <c r="F14" s="31">
        <f t="shared" si="2"/>
        <v>0</v>
      </c>
      <c r="G14" s="31">
        <f t="shared" si="2"/>
        <v>81500000</v>
      </c>
      <c r="H14" s="31">
        <f t="shared" si="2"/>
        <v>6500000</v>
      </c>
      <c r="I14" s="31">
        <f t="shared" si="2"/>
        <v>7109720</v>
      </c>
    </row>
    <row r="15" spans="1:11" x14ac:dyDescent="0.25">
      <c r="A15" s="10">
        <v>2</v>
      </c>
      <c r="B15" s="10" t="s">
        <v>38</v>
      </c>
      <c r="C15" s="10"/>
      <c r="D15" s="31">
        <f t="shared" si="1"/>
        <v>429459010</v>
      </c>
      <c r="E15" s="31">
        <f>SUM(E17:E20)+E23</f>
        <v>27554470</v>
      </c>
      <c r="F15" s="54">
        <f t="shared" ref="F15:I15" si="5">SUM(F17:F20)+F23</f>
        <v>92641380</v>
      </c>
      <c r="G15" s="31">
        <f t="shared" si="5"/>
        <v>104631580</v>
      </c>
      <c r="H15" s="31">
        <f t="shared" si="5"/>
        <v>104631580</v>
      </c>
      <c r="I15" s="31">
        <f t="shared" si="5"/>
        <v>100000000</v>
      </c>
    </row>
    <row r="16" spans="1:11" x14ac:dyDescent="0.25">
      <c r="A16" s="10"/>
      <c r="B16" s="10"/>
      <c r="C16" s="10" t="s">
        <v>22</v>
      </c>
      <c r="D16" s="31">
        <f t="shared" si="1"/>
        <v>129459010</v>
      </c>
      <c r="E16" s="32">
        <f t="shared" ref="E16:I20" si="6">E28+E40+E52</f>
        <v>27554470</v>
      </c>
      <c r="F16" s="32">
        <f t="shared" si="6"/>
        <v>92641380</v>
      </c>
      <c r="G16" s="32">
        <f t="shared" si="6"/>
        <v>4631580</v>
      </c>
      <c r="H16" s="32">
        <f t="shared" si="6"/>
        <v>4631580</v>
      </c>
      <c r="I16" s="32">
        <f t="shared" si="6"/>
        <v>0</v>
      </c>
    </row>
    <row r="17" spans="1:9" x14ac:dyDescent="0.25">
      <c r="A17" s="10"/>
      <c r="B17" s="10"/>
      <c r="C17" s="10" t="s">
        <v>5</v>
      </c>
      <c r="D17" s="31">
        <f t="shared" si="1"/>
        <v>0</v>
      </c>
      <c r="E17" s="32">
        <f t="shared" si="6"/>
        <v>0</v>
      </c>
      <c r="F17" s="32">
        <f t="shared" si="6"/>
        <v>0</v>
      </c>
      <c r="G17" s="32">
        <f t="shared" si="6"/>
        <v>0</v>
      </c>
      <c r="H17" s="32">
        <f t="shared" si="6"/>
        <v>0</v>
      </c>
      <c r="I17" s="32">
        <f t="shared" si="6"/>
        <v>0</v>
      </c>
    </row>
    <row r="18" spans="1:9" x14ac:dyDescent="0.25">
      <c r="A18" s="10"/>
      <c r="B18" s="10"/>
      <c r="C18" s="10" t="s">
        <v>6</v>
      </c>
      <c r="D18" s="31">
        <f t="shared" si="1"/>
        <v>113632300</v>
      </c>
      <c r="E18" s="32">
        <f t="shared" si="6"/>
        <v>25632300</v>
      </c>
      <c r="F18" s="32">
        <f t="shared" si="6"/>
        <v>88000000</v>
      </c>
      <c r="G18" s="32">
        <f t="shared" si="6"/>
        <v>0</v>
      </c>
      <c r="H18" s="32">
        <f t="shared" si="6"/>
        <v>0</v>
      </c>
      <c r="I18" s="32">
        <f t="shared" si="6"/>
        <v>0</v>
      </c>
    </row>
    <row r="19" spans="1:9" x14ac:dyDescent="0.25">
      <c r="A19" s="10"/>
      <c r="B19" s="10"/>
      <c r="C19" s="10" t="s">
        <v>7</v>
      </c>
      <c r="D19" s="31">
        <f t="shared" si="1"/>
        <v>15826710</v>
      </c>
      <c r="E19" s="32">
        <f t="shared" si="6"/>
        <v>1922170</v>
      </c>
      <c r="F19" s="32">
        <f t="shared" si="6"/>
        <v>4641380</v>
      </c>
      <c r="G19" s="32">
        <f t="shared" si="6"/>
        <v>4631580</v>
      </c>
      <c r="H19" s="32">
        <f t="shared" si="6"/>
        <v>4631580</v>
      </c>
      <c r="I19" s="32">
        <f t="shared" si="6"/>
        <v>0</v>
      </c>
    </row>
    <row r="20" spans="1:9" x14ac:dyDescent="0.25">
      <c r="A20" s="10"/>
      <c r="B20" s="10"/>
      <c r="C20" s="10" t="s">
        <v>36</v>
      </c>
      <c r="D20" s="31">
        <f t="shared" si="1"/>
        <v>0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</row>
    <row r="21" spans="1:9" x14ac:dyDescent="0.25">
      <c r="A21" s="10"/>
      <c r="B21" s="10"/>
      <c r="C21" s="10" t="s">
        <v>43</v>
      </c>
      <c r="D21" s="31">
        <f t="shared" si="1"/>
        <v>0</v>
      </c>
      <c r="E21" s="32"/>
      <c r="F21" s="32"/>
      <c r="G21" s="32"/>
      <c r="H21" s="32"/>
      <c r="I21" s="32"/>
    </row>
    <row r="22" spans="1:9" x14ac:dyDescent="0.25">
      <c r="A22" s="10"/>
      <c r="B22" s="10"/>
      <c r="C22" s="10" t="s">
        <v>8</v>
      </c>
      <c r="D22" s="31">
        <f t="shared" si="1"/>
        <v>129459010</v>
      </c>
      <c r="E22" s="32">
        <f t="shared" ref="E22:I26" si="7">E34+E46+E58</f>
        <v>27554470</v>
      </c>
      <c r="F22" s="32">
        <f t="shared" si="7"/>
        <v>92641380</v>
      </c>
      <c r="G22" s="32">
        <f t="shared" si="7"/>
        <v>4631580</v>
      </c>
      <c r="H22" s="32">
        <f t="shared" si="7"/>
        <v>4631580</v>
      </c>
      <c r="I22" s="32">
        <f t="shared" si="7"/>
        <v>0</v>
      </c>
    </row>
    <row r="23" spans="1:9" x14ac:dyDescent="0.25">
      <c r="A23" s="10"/>
      <c r="B23" s="10"/>
      <c r="C23" s="10" t="s">
        <v>9</v>
      </c>
      <c r="D23" s="31">
        <f t="shared" si="1"/>
        <v>300000000</v>
      </c>
      <c r="E23" s="32">
        <f t="shared" si="7"/>
        <v>0</v>
      </c>
      <c r="F23" s="32">
        <f t="shared" si="7"/>
        <v>0</v>
      </c>
      <c r="G23" s="32">
        <f t="shared" si="7"/>
        <v>100000000</v>
      </c>
      <c r="H23" s="32">
        <f t="shared" si="7"/>
        <v>100000000</v>
      </c>
      <c r="I23" s="32">
        <f t="shared" si="7"/>
        <v>100000000</v>
      </c>
    </row>
    <row r="24" spans="1:9" x14ac:dyDescent="0.25">
      <c r="A24" s="10"/>
      <c r="B24" s="10"/>
      <c r="C24" s="10" t="s">
        <v>5</v>
      </c>
      <c r="D24" s="31">
        <f t="shared" si="1"/>
        <v>0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0</v>
      </c>
    </row>
    <row r="25" spans="1:9" x14ac:dyDescent="0.25">
      <c r="A25" s="10"/>
      <c r="B25" s="10"/>
      <c r="C25" s="10" t="s">
        <v>6</v>
      </c>
      <c r="D25" s="31">
        <f t="shared" si="1"/>
        <v>300000000</v>
      </c>
      <c r="E25" s="32">
        <f t="shared" si="7"/>
        <v>0</v>
      </c>
      <c r="F25" s="32">
        <f t="shared" si="7"/>
        <v>0</v>
      </c>
      <c r="G25" s="32">
        <f t="shared" si="7"/>
        <v>100000000</v>
      </c>
      <c r="H25" s="32">
        <f t="shared" si="7"/>
        <v>100000000</v>
      </c>
      <c r="I25" s="32">
        <f t="shared" si="7"/>
        <v>100000000</v>
      </c>
    </row>
    <row r="26" spans="1:9" x14ac:dyDescent="0.25">
      <c r="A26" s="10"/>
      <c r="B26" s="10"/>
      <c r="C26" s="10" t="s">
        <v>7</v>
      </c>
      <c r="D26" s="31">
        <f t="shared" si="1"/>
        <v>0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</row>
    <row r="27" spans="1:9" x14ac:dyDescent="0.25">
      <c r="A27" s="10" t="s">
        <v>10</v>
      </c>
      <c r="B27" s="10" t="s">
        <v>40</v>
      </c>
      <c r="C27" s="10"/>
      <c r="D27" s="31">
        <f t="shared" si="1"/>
        <v>429449210</v>
      </c>
      <c r="E27" s="31">
        <f>SUM(E29:E32)+E35</f>
        <v>27554470</v>
      </c>
      <c r="F27" s="31">
        <f t="shared" ref="F27:I27" si="8">SUM(F29:F32)+F35</f>
        <v>92631580</v>
      </c>
      <c r="G27" s="31">
        <f t="shared" si="8"/>
        <v>104631580</v>
      </c>
      <c r="H27" s="31">
        <f t="shared" si="8"/>
        <v>104631580</v>
      </c>
      <c r="I27" s="31">
        <f t="shared" si="8"/>
        <v>100000000</v>
      </c>
    </row>
    <row r="28" spans="1:9" x14ac:dyDescent="0.25">
      <c r="A28" s="10"/>
      <c r="B28" s="10" t="s">
        <v>42</v>
      </c>
      <c r="C28" s="10" t="s">
        <v>22</v>
      </c>
      <c r="D28" s="31">
        <f t="shared" si="1"/>
        <v>129449210</v>
      </c>
      <c r="E28" s="33">
        <f>E29+E30+E31+E32</f>
        <v>27554470</v>
      </c>
      <c r="F28" s="33">
        <f t="shared" ref="F28:I28" si="9">F29+F30+F31+F32</f>
        <v>92631580</v>
      </c>
      <c r="G28" s="33">
        <f t="shared" si="9"/>
        <v>4631580</v>
      </c>
      <c r="H28" s="33">
        <f t="shared" si="9"/>
        <v>4631580</v>
      </c>
      <c r="I28" s="33">
        <f t="shared" si="9"/>
        <v>0</v>
      </c>
    </row>
    <row r="29" spans="1:9" x14ac:dyDescent="0.25">
      <c r="A29" s="10"/>
      <c r="B29" s="10"/>
      <c r="C29" s="10" t="s">
        <v>5</v>
      </c>
      <c r="D29" s="31">
        <f t="shared" si="1"/>
        <v>0</v>
      </c>
      <c r="E29" s="29"/>
      <c r="F29" s="29"/>
      <c r="G29" s="29"/>
      <c r="H29" s="29"/>
      <c r="I29" s="29"/>
    </row>
    <row r="30" spans="1:9" x14ac:dyDescent="0.25">
      <c r="A30" s="10"/>
      <c r="B30" s="10"/>
      <c r="C30" s="10" t="s">
        <v>6</v>
      </c>
      <c r="D30" s="31">
        <f t="shared" si="1"/>
        <v>113632300</v>
      </c>
      <c r="E30" s="29">
        <f>(25095.27+537.03)*1000</f>
        <v>25632300</v>
      </c>
      <c r="F30" s="29">
        <v>88000000</v>
      </c>
      <c r="G30" s="29"/>
      <c r="H30" s="29"/>
      <c r="I30" s="29"/>
    </row>
    <row r="31" spans="1:9" x14ac:dyDescent="0.25">
      <c r="A31" s="10"/>
      <c r="B31" s="10"/>
      <c r="C31" s="10" t="s">
        <v>7</v>
      </c>
      <c r="D31" s="31">
        <f t="shared" si="1"/>
        <v>15816910</v>
      </c>
      <c r="E31" s="30">
        <f>(1320.8+28.27+573.1)*1000</f>
        <v>1922170</v>
      </c>
      <c r="F31" s="30">
        <v>4631580</v>
      </c>
      <c r="G31" s="30">
        <v>4631580</v>
      </c>
      <c r="H31" s="30">
        <v>4631580</v>
      </c>
      <c r="I31" s="30"/>
    </row>
    <row r="32" spans="1:9" x14ac:dyDescent="0.25">
      <c r="A32" s="10"/>
      <c r="B32" s="10"/>
      <c r="C32" s="10" t="s">
        <v>36</v>
      </c>
      <c r="D32" s="31">
        <f t="shared" si="1"/>
        <v>0</v>
      </c>
      <c r="E32" s="30"/>
      <c r="F32" s="30"/>
      <c r="G32" s="30"/>
      <c r="H32" s="30"/>
      <c r="I32" s="30"/>
    </row>
    <row r="33" spans="1:9" x14ac:dyDescent="0.25">
      <c r="A33" s="10"/>
      <c r="B33" s="10"/>
      <c r="C33" s="10" t="s">
        <v>43</v>
      </c>
      <c r="D33" s="31">
        <f t="shared" si="1"/>
        <v>0</v>
      </c>
      <c r="E33" s="30"/>
      <c r="F33" s="30"/>
      <c r="G33" s="30"/>
      <c r="H33" s="30"/>
      <c r="I33" s="30"/>
    </row>
    <row r="34" spans="1:9" x14ac:dyDescent="0.25">
      <c r="A34" s="10"/>
      <c r="B34" s="10"/>
      <c r="C34" s="10" t="s">
        <v>8</v>
      </c>
      <c r="D34" s="31">
        <f t="shared" si="1"/>
        <v>129449210</v>
      </c>
      <c r="E34" s="29">
        <f>E27-E35</f>
        <v>27554470</v>
      </c>
      <c r="F34" s="29">
        <f t="shared" ref="F34:I34" si="10">F27-F35</f>
        <v>92631580</v>
      </c>
      <c r="G34" s="29">
        <f t="shared" si="10"/>
        <v>4631580</v>
      </c>
      <c r="H34" s="29">
        <f t="shared" si="10"/>
        <v>4631580</v>
      </c>
      <c r="I34" s="29">
        <f t="shared" si="10"/>
        <v>0</v>
      </c>
    </row>
    <row r="35" spans="1:9" x14ac:dyDescent="0.25">
      <c r="A35" s="10"/>
      <c r="B35" s="10"/>
      <c r="C35" s="10" t="s">
        <v>9</v>
      </c>
      <c r="D35" s="31">
        <f t="shared" si="1"/>
        <v>300000000</v>
      </c>
      <c r="E35" s="34">
        <f>SUM(E36:E38)</f>
        <v>0</v>
      </c>
      <c r="F35" s="34">
        <f t="shared" ref="F35:I35" si="11">SUM(F36:F38)</f>
        <v>0</v>
      </c>
      <c r="G35" s="34">
        <f t="shared" si="11"/>
        <v>100000000</v>
      </c>
      <c r="H35" s="34">
        <f t="shared" si="11"/>
        <v>100000000</v>
      </c>
      <c r="I35" s="34">
        <f t="shared" si="11"/>
        <v>100000000</v>
      </c>
    </row>
    <row r="36" spans="1:9" x14ac:dyDescent="0.25">
      <c r="A36" s="10"/>
      <c r="B36" s="10"/>
      <c r="C36" s="10" t="s">
        <v>5</v>
      </c>
      <c r="D36" s="31">
        <f t="shared" si="1"/>
        <v>0</v>
      </c>
      <c r="E36" s="29"/>
      <c r="F36" s="29"/>
      <c r="G36" s="29"/>
      <c r="H36" s="29"/>
      <c r="I36" s="29"/>
    </row>
    <row r="37" spans="1:9" x14ac:dyDescent="0.25">
      <c r="A37" s="10"/>
      <c r="B37" s="10"/>
      <c r="C37" s="10" t="s">
        <v>6</v>
      </c>
      <c r="D37" s="31">
        <f t="shared" si="1"/>
        <v>300000000</v>
      </c>
      <c r="E37" s="29">
        <v>0</v>
      </c>
      <c r="F37" s="29"/>
      <c r="G37" s="29">
        <v>100000000</v>
      </c>
      <c r="H37" s="29">
        <v>100000000</v>
      </c>
      <c r="I37" s="29">
        <v>100000000</v>
      </c>
    </row>
    <row r="38" spans="1:9" x14ac:dyDescent="0.25">
      <c r="A38" s="10"/>
      <c r="B38" s="10"/>
      <c r="C38" s="10" t="s">
        <v>7</v>
      </c>
      <c r="D38" s="31">
        <f t="shared" si="1"/>
        <v>0</v>
      </c>
      <c r="E38" s="29"/>
      <c r="F38" s="29"/>
      <c r="G38" s="29"/>
      <c r="H38" s="29"/>
      <c r="I38" s="29"/>
    </row>
    <row r="39" spans="1:9" x14ac:dyDescent="0.25">
      <c r="A39" s="10" t="s">
        <v>12</v>
      </c>
      <c r="B39" s="10" t="s">
        <v>41</v>
      </c>
      <c r="C39" s="10"/>
      <c r="D39" s="31">
        <f t="shared" si="1"/>
        <v>9800</v>
      </c>
      <c r="E39" s="31">
        <f>SUM(E41:E44)+E47</f>
        <v>0</v>
      </c>
      <c r="F39" s="31">
        <f t="shared" ref="F39:I39" si="12">SUM(F41:F44)+F47</f>
        <v>9800</v>
      </c>
      <c r="G39" s="31">
        <f t="shared" si="12"/>
        <v>0</v>
      </c>
      <c r="H39" s="31">
        <f t="shared" si="12"/>
        <v>0</v>
      </c>
      <c r="I39" s="31">
        <f t="shared" si="12"/>
        <v>0</v>
      </c>
    </row>
    <row r="40" spans="1:9" x14ac:dyDescent="0.25">
      <c r="A40" s="10"/>
      <c r="B40" s="10"/>
      <c r="C40" s="10" t="s">
        <v>22</v>
      </c>
      <c r="D40" s="31">
        <f t="shared" si="1"/>
        <v>9800</v>
      </c>
      <c r="E40" s="33">
        <f>E41+E42+E43+E44</f>
        <v>0</v>
      </c>
      <c r="F40" s="33">
        <f t="shared" ref="F40:I40" si="13">F41+F42+F43+F44</f>
        <v>9800</v>
      </c>
      <c r="G40" s="33">
        <f t="shared" si="13"/>
        <v>0</v>
      </c>
      <c r="H40" s="33">
        <f t="shared" si="13"/>
        <v>0</v>
      </c>
      <c r="I40" s="33">
        <f t="shared" si="13"/>
        <v>0</v>
      </c>
    </row>
    <row r="41" spans="1:9" x14ac:dyDescent="0.25">
      <c r="A41" s="10"/>
      <c r="B41" s="10"/>
      <c r="C41" s="10" t="s">
        <v>5</v>
      </c>
      <c r="D41" s="31">
        <f t="shared" si="1"/>
        <v>0</v>
      </c>
      <c r="E41" s="29"/>
      <c r="F41" s="29"/>
      <c r="G41" s="29"/>
      <c r="H41" s="29"/>
      <c r="I41" s="29"/>
    </row>
    <row r="42" spans="1:9" x14ac:dyDescent="0.25">
      <c r="A42" s="10"/>
      <c r="B42" s="10"/>
      <c r="C42" s="10" t="s">
        <v>6</v>
      </c>
      <c r="D42" s="31">
        <f t="shared" si="1"/>
        <v>0</v>
      </c>
      <c r="E42" s="29">
        <v>0</v>
      </c>
      <c r="F42" s="29"/>
      <c r="G42" s="29"/>
      <c r="H42" s="29"/>
      <c r="I42" s="29"/>
    </row>
    <row r="43" spans="1:9" x14ac:dyDescent="0.25">
      <c r="A43" s="10"/>
      <c r="B43" s="10"/>
      <c r="C43" s="10" t="s">
        <v>7</v>
      </c>
      <c r="D43" s="31">
        <f t="shared" si="1"/>
        <v>9800</v>
      </c>
      <c r="E43" s="30">
        <v>0</v>
      </c>
      <c r="F43" s="30">
        <v>9800</v>
      </c>
      <c r="G43" s="30"/>
      <c r="H43" s="30"/>
      <c r="I43" s="30"/>
    </row>
    <row r="44" spans="1:9" x14ac:dyDescent="0.25">
      <c r="A44" s="10"/>
      <c r="B44" s="10"/>
      <c r="C44" s="10" t="s">
        <v>36</v>
      </c>
      <c r="D44" s="31">
        <f t="shared" si="1"/>
        <v>0</v>
      </c>
      <c r="E44" s="30"/>
      <c r="F44" s="30"/>
      <c r="G44" s="30"/>
      <c r="H44" s="30"/>
      <c r="I44" s="30"/>
    </row>
    <row r="45" spans="1:9" x14ac:dyDescent="0.25">
      <c r="A45" s="10"/>
      <c r="B45" s="10"/>
      <c r="C45" s="10" t="s">
        <v>43</v>
      </c>
      <c r="D45" s="31">
        <f t="shared" si="1"/>
        <v>0</v>
      </c>
      <c r="E45" s="30"/>
      <c r="F45" s="30"/>
      <c r="G45" s="30"/>
      <c r="H45" s="30"/>
      <c r="I45" s="30"/>
    </row>
    <row r="46" spans="1:9" x14ac:dyDescent="0.25">
      <c r="A46" s="10"/>
      <c r="B46" s="10"/>
      <c r="C46" s="10" t="s">
        <v>8</v>
      </c>
      <c r="D46" s="31">
        <f t="shared" si="1"/>
        <v>9800</v>
      </c>
      <c r="E46" s="29">
        <f>E39-E47</f>
        <v>0</v>
      </c>
      <c r="F46" s="32">
        <f t="shared" ref="F46:I46" si="14">F39-F47</f>
        <v>9800</v>
      </c>
      <c r="G46" s="29">
        <f t="shared" si="14"/>
        <v>0</v>
      </c>
      <c r="H46" s="29">
        <f t="shared" si="14"/>
        <v>0</v>
      </c>
      <c r="I46" s="29">
        <f t="shared" si="14"/>
        <v>0</v>
      </c>
    </row>
    <row r="47" spans="1:9" x14ac:dyDescent="0.25">
      <c r="A47" s="10"/>
      <c r="B47" s="10"/>
      <c r="C47" s="10" t="s">
        <v>9</v>
      </c>
      <c r="D47" s="31">
        <f t="shared" si="1"/>
        <v>0</v>
      </c>
      <c r="E47" s="34">
        <f>SUM(E48:E50)</f>
        <v>0</v>
      </c>
      <c r="F47" s="34">
        <f t="shared" ref="F47:I47" si="15">SUM(F48:F50)</f>
        <v>0</v>
      </c>
      <c r="G47" s="34">
        <f t="shared" si="15"/>
        <v>0</v>
      </c>
      <c r="H47" s="34">
        <f t="shared" si="15"/>
        <v>0</v>
      </c>
      <c r="I47" s="34">
        <f t="shared" si="15"/>
        <v>0</v>
      </c>
    </row>
    <row r="48" spans="1:9" x14ac:dyDescent="0.25">
      <c r="A48" s="10"/>
      <c r="B48" s="10"/>
      <c r="C48" s="10" t="s">
        <v>5</v>
      </c>
      <c r="D48" s="31">
        <f t="shared" si="1"/>
        <v>0</v>
      </c>
      <c r="E48" s="29"/>
      <c r="F48" s="29"/>
      <c r="G48" s="29"/>
      <c r="H48" s="29"/>
      <c r="I48" s="29"/>
    </row>
    <row r="49" spans="1:9" x14ac:dyDescent="0.25">
      <c r="A49" s="10"/>
      <c r="B49" s="10"/>
      <c r="C49" s="10" t="s">
        <v>6</v>
      </c>
      <c r="D49" s="31">
        <f t="shared" si="1"/>
        <v>0</v>
      </c>
      <c r="E49" s="29">
        <v>0</v>
      </c>
      <c r="F49" s="29"/>
      <c r="G49" s="29"/>
      <c r="H49" s="29"/>
      <c r="I49" s="29"/>
    </row>
    <row r="50" spans="1:9" x14ac:dyDescent="0.25">
      <c r="A50" s="10"/>
      <c r="B50" s="10"/>
      <c r="C50" s="10" t="s">
        <v>7</v>
      </c>
      <c r="D50" s="31">
        <f t="shared" si="1"/>
        <v>0</v>
      </c>
      <c r="E50" s="29"/>
      <c r="F50" s="29"/>
      <c r="G50" s="29"/>
      <c r="H50" s="29"/>
      <c r="I50" s="29"/>
    </row>
    <row r="51" spans="1:9" x14ac:dyDescent="0.25">
      <c r="A51" s="10" t="s">
        <v>13</v>
      </c>
      <c r="B51" s="10" t="s">
        <v>14</v>
      </c>
      <c r="C51" s="10"/>
      <c r="D51" s="31">
        <f t="shared" si="1"/>
        <v>0</v>
      </c>
      <c r="E51" s="31">
        <f>SUM(E53:E56)+E59</f>
        <v>0</v>
      </c>
      <c r="F51" s="31">
        <f t="shared" ref="F51:I51" si="16">SUM(F53:F56)+F59</f>
        <v>0</v>
      </c>
      <c r="G51" s="31">
        <f t="shared" si="16"/>
        <v>0</v>
      </c>
      <c r="H51" s="31">
        <f t="shared" si="16"/>
        <v>0</v>
      </c>
      <c r="I51" s="31">
        <f t="shared" si="16"/>
        <v>0</v>
      </c>
    </row>
    <row r="52" spans="1:9" x14ac:dyDescent="0.25">
      <c r="A52" s="10"/>
      <c r="B52" s="10"/>
      <c r="C52" s="10" t="s">
        <v>22</v>
      </c>
      <c r="D52" s="31">
        <f t="shared" si="1"/>
        <v>0</v>
      </c>
      <c r="E52" s="33">
        <f>E53+E54+E55+E56</f>
        <v>0</v>
      </c>
      <c r="F52" s="33">
        <f t="shared" ref="F52:I52" si="17">F53+F54+F55+F56</f>
        <v>0</v>
      </c>
      <c r="G52" s="33">
        <f t="shared" si="17"/>
        <v>0</v>
      </c>
      <c r="H52" s="33">
        <f t="shared" si="17"/>
        <v>0</v>
      </c>
      <c r="I52" s="33">
        <f t="shared" si="17"/>
        <v>0</v>
      </c>
    </row>
    <row r="53" spans="1:9" x14ac:dyDescent="0.25">
      <c r="A53" s="10"/>
      <c r="B53" s="10"/>
      <c r="C53" s="10" t="s">
        <v>5</v>
      </c>
      <c r="D53" s="31">
        <f t="shared" si="1"/>
        <v>0</v>
      </c>
      <c r="E53" s="29"/>
      <c r="F53" s="29"/>
      <c r="G53" s="29"/>
      <c r="H53" s="29"/>
      <c r="I53" s="29"/>
    </row>
    <row r="54" spans="1:9" x14ac:dyDescent="0.25">
      <c r="A54" s="10"/>
      <c r="B54" s="10"/>
      <c r="C54" s="10" t="s">
        <v>6</v>
      </c>
      <c r="D54" s="31">
        <f t="shared" si="1"/>
        <v>0</v>
      </c>
      <c r="E54" s="29"/>
      <c r="F54" s="29"/>
      <c r="G54" s="29"/>
      <c r="H54" s="29"/>
      <c r="I54" s="29"/>
    </row>
    <row r="55" spans="1:9" x14ac:dyDescent="0.25">
      <c r="A55" s="10"/>
      <c r="B55" s="10"/>
      <c r="C55" s="10" t="s">
        <v>7</v>
      </c>
      <c r="D55" s="31">
        <f t="shared" si="1"/>
        <v>0</v>
      </c>
      <c r="E55" s="30"/>
      <c r="F55" s="30">
        <v>0</v>
      </c>
      <c r="G55" s="30">
        <v>0</v>
      </c>
      <c r="H55" s="30"/>
      <c r="I55" s="30"/>
    </row>
    <row r="56" spans="1:9" x14ac:dyDescent="0.25">
      <c r="A56" s="10"/>
      <c r="B56" s="10"/>
      <c r="C56" s="10" t="s">
        <v>36</v>
      </c>
      <c r="D56" s="31">
        <f t="shared" si="1"/>
        <v>0</v>
      </c>
      <c r="E56" s="30"/>
      <c r="F56" s="30"/>
      <c r="G56" s="30"/>
      <c r="H56" s="30"/>
      <c r="I56" s="30"/>
    </row>
    <row r="57" spans="1:9" x14ac:dyDescent="0.25">
      <c r="A57" s="10"/>
      <c r="B57" s="10"/>
      <c r="C57" s="10" t="s">
        <v>43</v>
      </c>
      <c r="D57" s="31">
        <f t="shared" si="1"/>
        <v>0</v>
      </c>
      <c r="E57" s="30"/>
      <c r="F57" s="30"/>
      <c r="G57" s="30"/>
      <c r="H57" s="30"/>
      <c r="I57" s="30"/>
    </row>
    <row r="58" spans="1:9" x14ac:dyDescent="0.25">
      <c r="A58" s="10"/>
      <c r="B58" s="10"/>
      <c r="C58" s="10" t="s">
        <v>8</v>
      </c>
      <c r="D58" s="31">
        <f t="shared" si="1"/>
        <v>0</v>
      </c>
      <c r="E58" s="29">
        <f>E51-E59</f>
        <v>0</v>
      </c>
      <c r="F58" s="29">
        <f t="shared" ref="F58:I58" si="18">F51-F59</f>
        <v>0</v>
      </c>
      <c r="G58" s="29">
        <f t="shared" si="18"/>
        <v>0</v>
      </c>
      <c r="H58" s="29">
        <f t="shared" si="18"/>
        <v>0</v>
      </c>
      <c r="I58" s="29">
        <f t="shared" si="18"/>
        <v>0</v>
      </c>
    </row>
    <row r="59" spans="1:9" x14ac:dyDescent="0.25">
      <c r="A59" s="10"/>
      <c r="B59" s="10"/>
      <c r="C59" s="10" t="s">
        <v>9</v>
      </c>
      <c r="D59" s="31">
        <f t="shared" si="1"/>
        <v>0</v>
      </c>
      <c r="E59" s="34">
        <f>SUM(E60:E62)</f>
        <v>0</v>
      </c>
      <c r="F59" s="34">
        <f t="shared" ref="F59:I59" si="19">SUM(F60:F62)</f>
        <v>0</v>
      </c>
      <c r="G59" s="34">
        <f t="shared" si="19"/>
        <v>0</v>
      </c>
      <c r="H59" s="34">
        <f t="shared" si="19"/>
        <v>0</v>
      </c>
      <c r="I59" s="34">
        <f t="shared" si="19"/>
        <v>0</v>
      </c>
    </row>
    <row r="60" spans="1:9" x14ac:dyDescent="0.25">
      <c r="A60" s="10"/>
      <c r="B60" s="10"/>
      <c r="C60" s="10" t="s">
        <v>5</v>
      </c>
      <c r="D60" s="31">
        <f t="shared" si="1"/>
        <v>0</v>
      </c>
      <c r="E60" s="29"/>
      <c r="F60" s="29"/>
      <c r="G60" s="29"/>
      <c r="H60" s="29"/>
      <c r="I60" s="29"/>
    </row>
    <row r="61" spans="1:9" x14ac:dyDescent="0.25">
      <c r="A61" s="10"/>
      <c r="B61" s="10"/>
      <c r="C61" s="10" t="s">
        <v>6</v>
      </c>
      <c r="D61" s="31">
        <f t="shared" si="1"/>
        <v>0</v>
      </c>
      <c r="E61" s="29"/>
      <c r="F61" s="29"/>
      <c r="G61" s="29"/>
      <c r="H61" s="29"/>
      <c r="I61" s="29"/>
    </row>
    <row r="62" spans="1:9" x14ac:dyDescent="0.25">
      <c r="A62" s="10"/>
      <c r="B62" s="10"/>
      <c r="C62" s="10" t="s">
        <v>7</v>
      </c>
      <c r="D62" s="31">
        <f t="shared" si="1"/>
        <v>0</v>
      </c>
      <c r="E62" s="29"/>
      <c r="F62" s="29"/>
      <c r="G62" s="29"/>
      <c r="H62" s="29"/>
      <c r="I62" s="29"/>
    </row>
    <row r="63" spans="1:9" x14ac:dyDescent="0.25">
      <c r="A63" s="10">
        <v>3</v>
      </c>
      <c r="B63" s="10" t="s">
        <v>15</v>
      </c>
      <c r="C63" s="10"/>
      <c r="D63" s="31">
        <f t="shared" si="1"/>
        <v>669355465.42000008</v>
      </c>
      <c r="E63" s="31">
        <f>SUM(E65:E68)+E71</f>
        <v>103519190</v>
      </c>
      <c r="F63" s="31">
        <f>SUM(F65:F68)+F71+F69</f>
        <v>239120275.42000002</v>
      </c>
      <c r="G63" s="31">
        <f>SUM(G65:G68)+G71+G69</f>
        <v>260000000</v>
      </c>
      <c r="H63" s="31">
        <f t="shared" ref="H63:I63" si="20">SUM(H65:H68)+H71</f>
        <v>33216000</v>
      </c>
      <c r="I63" s="31">
        <f t="shared" si="20"/>
        <v>33500000</v>
      </c>
    </row>
    <row r="64" spans="1:9" x14ac:dyDescent="0.25">
      <c r="A64" s="10"/>
      <c r="B64" s="10"/>
      <c r="C64" s="10" t="s">
        <v>22</v>
      </c>
      <c r="D64" s="31">
        <f t="shared" si="1"/>
        <v>323289865.42000002</v>
      </c>
      <c r="E64" s="33">
        <f>E65+E66+E67+E68</f>
        <v>103519190</v>
      </c>
      <c r="F64" s="50">
        <f t="shared" ref="F64:I64" si="21">F65+F66+F67+F68</f>
        <v>153365675.42000002</v>
      </c>
      <c r="G64" s="33">
        <f t="shared" si="21"/>
        <v>33189000</v>
      </c>
      <c r="H64" s="33">
        <f t="shared" si="21"/>
        <v>33216000</v>
      </c>
      <c r="I64" s="33">
        <f t="shared" si="21"/>
        <v>0</v>
      </c>
    </row>
    <row r="65" spans="1:9" x14ac:dyDescent="0.25">
      <c r="A65" s="10"/>
      <c r="B65" s="10"/>
      <c r="C65" s="10" t="s">
        <v>5</v>
      </c>
      <c r="D65" s="31">
        <f t="shared" si="1"/>
        <v>0</v>
      </c>
      <c r="E65" s="32">
        <f>E77+E89</f>
        <v>0</v>
      </c>
      <c r="F65" s="32">
        <f t="shared" ref="F65:I68" si="22">F77+F89</f>
        <v>0</v>
      </c>
      <c r="G65" s="32">
        <f t="shared" si="22"/>
        <v>0</v>
      </c>
      <c r="H65" s="32">
        <f t="shared" si="22"/>
        <v>0</v>
      </c>
      <c r="I65" s="32">
        <f t="shared" si="22"/>
        <v>0</v>
      </c>
    </row>
    <row r="66" spans="1:9" x14ac:dyDescent="0.25">
      <c r="A66" s="10"/>
      <c r="B66" s="10"/>
      <c r="C66" s="10" t="s">
        <v>6</v>
      </c>
      <c r="D66" s="31">
        <f t="shared" si="1"/>
        <v>148104780</v>
      </c>
      <c r="E66" s="32">
        <f>E78+E90</f>
        <v>28519190</v>
      </c>
      <c r="F66" s="32">
        <f t="shared" si="22"/>
        <v>53180590</v>
      </c>
      <c r="G66" s="32">
        <f t="shared" si="22"/>
        <v>33189000</v>
      </c>
      <c r="H66" s="32">
        <f t="shared" si="22"/>
        <v>33216000</v>
      </c>
      <c r="I66" s="32">
        <f t="shared" si="22"/>
        <v>0</v>
      </c>
    </row>
    <row r="67" spans="1:9" x14ac:dyDescent="0.25">
      <c r="A67" s="10"/>
      <c r="B67" s="10"/>
      <c r="C67" s="10" t="s">
        <v>7</v>
      </c>
      <c r="D67" s="31">
        <f t="shared" si="1"/>
        <v>175185085.42000002</v>
      </c>
      <c r="E67" s="32">
        <f>E79+E91</f>
        <v>75000000</v>
      </c>
      <c r="F67" s="32">
        <f t="shared" si="22"/>
        <v>100185085.42</v>
      </c>
      <c r="G67" s="32">
        <f t="shared" si="22"/>
        <v>0</v>
      </c>
      <c r="H67" s="32">
        <f t="shared" si="22"/>
        <v>0</v>
      </c>
      <c r="I67" s="32">
        <f t="shared" si="22"/>
        <v>0</v>
      </c>
    </row>
    <row r="68" spans="1:9" x14ac:dyDescent="0.25">
      <c r="A68" s="10"/>
      <c r="B68" s="10"/>
      <c r="C68" s="10" t="s">
        <v>36</v>
      </c>
      <c r="D68" s="31">
        <f t="shared" ref="D68:D134" si="23">SUM(E68:I68)</f>
        <v>0</v>
      </c>
      <c r="E68" s="32">
        <f>E80+E92</f>
        <v>0</v>
      </c>
      <c r="F68" s="32">
        <f t="shared" si="22"/>
        <v>0</v>
      </c>
      <c r="G68" s="32">
        <f t="shared" si="22"/>
        <v>0</v>
      </c>
      <c r="H68" s="32">
        <f t="shared" si="22"/>
        <v>0</v>
      </c>
      <c r="I68" s="32">
        <f t="shared" si="22"/>
        <v>0</v>
      </c>
    </row>
    <row r="69" spans="1:9" x14ac:dyDescent="0.25">
      <c r="A69" s="10"/>
      <c r="B69" s="10"/>
      <c r="C69" s="10" t="s">
        <v>43</v>
      </c>
      <c r="D69" s="31">
        <f t="shared" si="23"/>
        <v>150754600</v>
      </c>
      <c r="E69" s="32">
        <f t="shared" ref="E69:I74" si="24">E81+E93</f>
        <v>0</v>
      </c>
      <c r="F69" s="32">
        <f>F81+F93</f>
        <v>85754600</v>
      </c>
      <c r="G69" s="32">
        <f t="shared" si="24"/>
        <v>65000000</v>
      </c>
      <c r="H69" s="32">
        <f t="shared" si="24"/>
        <v>0</v>
      </c>
      <c r="I69" s="32">
        <f t="shared" si="24"/>
        <v>0</v>
      </c>
    </row>
    <row r="70" spans="1:9" x14ac:dyDescent="0.25">
      <c r="A70" s="10"/>
      <c r="B70" s="10"/>
      <c r="C70" s="10" t="s">
        <v>8</v>
      </c>
      <c r="D70" s="31">
        <f t="shared" si="23"/>
        <v>323289865.42000002</v>
      </c>
      <c r="E70" s="32">
        <f t="shared" si="24"/>
        <v>103519190</v>
      </c>
      <c r="F70" s="51">
        <f t="shared" si="24"/>
        <v>153365675.42000002</v>
      </c>
      <c r="G70" s="32">
        <f t="shared" si="24"/>
        <v>33189000</v>
      </c>
      <c r="H70" s="32">
        <f t="shared" si="24"/>
        <v>33216000</v>
      </c>
      <c r="I70" s="32">
        <f t="shared" si="24"/>
        <v>0</v>
      </c>
    </row>
    <row r="71" spans="1:9" x14ac:dyDescent="0.25">
      <c r="A71" s="10"/>
      <c r="B71" s="10"/>
      <c r="C71" s="10" t="s">
        <v>9</v>
      </c>
      <c r="D71" s="31">
        <f t="shared" si="23"/>
        <v>195311000</v>
      </c>
      <c r="E71" s="32">
        <f t="shared" si="24"/>
        <v>0</v>
      </c>
      <c r="F71" s="32">
        <f t="shared" si="24"/>
        <v>0</v>
      </c>
      <c r="G71" s="32">
        <f t="shared" si="24"/>
        <v>161811000</v>
      </c>
      <c r="H71" s="32">
        <f t="shared" si="24"/>
        <v>0</v>
      </c>
      <c r="I71" s="32">
        <f t="shared" si="24"/>
        <v>33500000</v>
      </c>
    </row>
    <row r="72" spans="1:9" x14ac:dyDescent="0.25">
      <c r="A72" s="10"/>
      <c r="B72" s="10"/>
      <c r="C72" s="10" t="s">
        <v>5</v>
      </c>
      <c r="D72" s="31">
        <f t="shared" si="23"/>
        <v>0</v>
      </c>
      <c r="E72" s="32">
        <f t="shared" si="24"/>
        <v>0</v>
      </c>
      <c r="F72" s="32">
        <f t="shared" si="24"/>
        <v>0</v>
      </c>
      <c r="G72" s="32">
        <f t="shared" si="24"/>
        <v>0</v>
      </c>
      <c r="H72" s="32">
        <f t="shared" si="24"/>
        <v>0</v>
      </c>
      <c r="I72" s="32">
        <f t="shared" si="24"/>
        <v>0</v>
      </c>
    </row>
    <row r="73" spans="1:9" x14ac:dyDescent="0.25">
      <c r="A73" s="10"/>
      <c r="B73" s="10"/>
      <c r="C73" s="10" t="s">
        <v>6</v>
      </c>
      <c r="D73" s="31">
        <f t="shared" si="23"/>
        <v>120311000</v>
      </c>
      <c r="E73" s="32">
        <f t="shared" si="24"/>
        <v>0</v>
      </c>
      <c r="F73" s="32">
        <f t="shared" si="24"/>
        <v>0</v>
      </c>
      <c r="G73" s="32">
        <f t="shared" si="24"/>
        <v>86811000</v>
      </c>
      <c r="H73" s="32">
        <f t="shared" si="24"/>
        <v>0</v>
      </c>
      <c r="I73" s="32">
        <f t="shared" si="24"/>
        <v>33500000</v>
      </c>
    </row>
    <row r="74" spans="1:9" x14ac:dyDescent="0.25">
      <c r="A74" s="10"/>
      <c r="B74" s="10"/>
      <c r="C74" s="10" t="s">
        <v>7</v>
      </c>
      <c r="D74" s="31">
        <f t="shared" si="23"/>
        <v>75000000</v>
      </c>
      <c r="E74" s="32">
        <f t="shared" si="24"/>
        <v>0</v>
      </c>
      <c r="F74" s="32">
        <f t="shared" si="24"/>
        <v>0</v>
      </c>
      <c r="G74" s="32">
        <f t="shared" si="24"/>
        <v>75000000</v>
      </c>
      <c r="H74" s="32">
        <f t="shared" si="24"/>
        <v>0</v>
      </c>
      <c r="I74" s="32">
        <f t="shared" si="24"/>
        <v>0</v>
      </c>
    </row>
    <row r="75" spans="1:9" x14ac:dyDescent="0.25">
      <c r="A75" s="10" t="s">
        <v>16</v>
      </c>
      <c r="B75" s="10" t="s">
        <v>17</v>
      </c>
      <c r="C75" s="10"/>
      <c r="D75" s="31">
        <f>SUM(E75:I75)</f>
        <v>667360465.42000008</v>
      </c>
      <c r="E75" s="31">
        <f>SUM(E77:E80)+E83</f>
        <v>101524190</v>
      </c>
      <c r="F75" s="36">
        <f>SUM(F77:F80)+F83+F81</f>
        <v>239120275.42000002</v>
      </c>
      <c r="G75" s="36">
        <f>SUM(G77:G80)+G83+G81</f>
        <v>260000000</v>
      </c>
      <c r="H75" s="31">
        <f t="shared" ref="H75:I75" si="25">SUM(H77:H80)+H83</f>
        <v>33216000</v>
      </c>
      <c r="I75" s="31">
        <f t="shared" si="25"/>
        <v>33500000</v>
      </c>
    </row>
    <row r="76" spans="1:9" x14ac:dyDescent="0.25">
      <c r="A76" s="10"/>
      <c r="B76" s="10"/>
      <c r="C76" s="10" t="s">
        <v>22</v>
      </c>
      <c r="D76" s="31">
        <f t="shared" si="23"/>
        <v>321294865.42000002</v>
      </c>
      <c r="E76" s="33">
        <f>E77+E78+E79+E80</f>
        <v>101524190</v>
      </c>
      <c r="F76" s="33">
        <f t="shared" ref="F76:I76" si="26">F77+F78+F79+F80</f>
        <v>153365675.42000002</v>
      </c>
      <c r="G76" s="33">
        <f t="shared" si="26"/>
        <v>33189000</v>
      </c>
      <c r="H76" s="33">
        <f t="shared" si="26"/>
        <v>33216000</v>
      </c>
      <c r="I76" s="33">
        <f t="shared" si="26"/>
        <v>0</v>
      </c>
    </row>
    <row r="77" spans="1:9" x14ac:dyDescent="0.25">
      <c r="A77" s="10"/>
      <c r="B77" s="10"/>
      <c r="C77" s="10" t="s">
        <v>5</v>
      </c>
      <c r="D77" s="31">
        <f t="shared" si="23"/>
        <v>0</v>
      </c>
      <c r="E77" s="29"/>
      <c r="F77" s="29"/>
      <c r="G77" s="29"/>
      <c r="H77" s="29"/>
      <c r="I77" s="29"/>
    </row>
    <row r="78" spans="1:9" x14ac:dyDescent="0.25">
      <c r="A78" s="10"/>
      <c r="B78" s="10"/>
      <c r="C78" s="10" t="s">
        <v>21</v>
      </c>
      <c r="D78" s="31">
        <f t="shared" si="23"/>
        <v>146109780</v>
      </c>
      <c r="E78" s="29">
        <f>(25519.19+1005)*1000</f>
        <v>26524190</v>
      </c>
      <c r="F78" s="29">
        <v>53180590</v>
      </c>
      <c r="G78" s="29">
        <v>33189000</v>
      </c>
      <c r="H78" s="29">
        <v>33216000</v>
      </c>
      <c r="I78" s="29"/>
    </row>
    <row r="79" spans="1:9" x14ac:dyDescent="0.25">
      <c r="A79" s="10"/>
      <c r="B79" s="10" t="s">
        <v>31</v>
      </c>
      <c r="C79" s="10" t="s">
        <v>7</v>
      </c>
      <c r="D79" s="31">
        <f t="shared" si="23"/>
        <v>175185085.42000002</v>
      </c>
      <c r="E79" s="30">
        <v>75000000</v>
      </c>
      <c r="F79" s="52">
        <v>100185085.42</v>
      </c>
      <c r="G79" s="30"/>
      <c r="H79" s="30"/>
      <c r="I79" s="30">
        <v>0</v>
      </c>
    </row>
    <row r="80" spans="1:9" x14ac:dyDescent="0.25">
      <c r="A80" s="10"/>
      <c r="B80" s="10"/>
      <c r="C80" s="10" t="s">
        <v>36</v>
      </c>
      <c r="D80" s="31">
        <f t="shared" si="23"/>
        <v>0</v>
      </c>
      <c r="E80" s="30"/>
      <c r="F80" s="30"/>
      <c r="G80" s="30"/>
      <c r="H80" s="30"/>
      <c r="I80" s="30"/>
    </row>
    <row r="81" spans="1:11" s="38" customFormat="1" x14ac:dyDescent="0.25">
      <c r="A81" s="35"/>
      <c r="B81" s="35"/>
      <c r="C81" s="35" t="s">
        <v>43</v>
      </c>
      <c r="D81" s="36">
        <f t="shared" si="23"/>
        <v>150754600</v>
      </c>
      <c r="E81" s="37"/>
      <c r="F81" s="37">
        <v>85754600</v>
      </c>
      <c r="G81" s="37">
        <v>65000000</v>
      </c>
      <c r="H81" s="37"/>
      <c r="I81" s="37"/>
      <c r="K81" s="48"/>
    </row>
    <row r="82" spans="1:11" x14ac:dyDescent="0.25">
      <c r="A82" s="10"/>
      <c r="B82" s="10"/>
      <c r="C82" s="10" t="s">
        <v>8</v>
      </c>
      <c r="D82" s="31">
        <f t="shared" si="23"/>
        <v>321294865.42000002</v>
      </c>
      <c r="E82" s="29">
        <f>E75-E83</f>
        <v>101524190</v>
      </c>
      <c r="F82" s="53">
        <f>F75-F83-F81</f>
        <v>153365675.42000002</v>
      </c>
      <c r="G82" s="29">
        <f>G75-G83-G81</f>
        <v>33189000</v>
      </c>
      <c r="H82" s="29">
        <f t="shared" ref="H82:I82" si="27">H75-H83</f>
        <v>33216000</v>
      </c>
      <c r="I82" s="29">
        <f t="shared" si="27"/>
        <v>0</v>
      </c>
    </row>
    <row r="83" spans="1:11" x14ac:dyDescent="0.25">
      <c r="A83" s="10"/>
      <c r="B83" s="10"/>
      <c r="C83" s="10" t="s">
        <v>9</v>
      </c>
      <c r="D83" s="31">
        <f t="shared" si="23"/>
        <v>195311000</v>
      </c>
      <c r="E83" s="34">
        <f>SUM(E84:E86)</f>
        <v>0</v>
      </c>
      <c r="F83" s="34">
        <f t="shared" ref="F83:I83" si="28">SUM(F84:F86)</f>
        <v>0</v>
      </c>
      <c r="G83" s="34">
        <f t="shared" si="28"/>
        <v>161811000</v>
      </c>
      <c r="H83" s="34">
        <f t="shared" si="28"/>
        <v>0</v>
      </c>
      <c r="I83" s="34">
        <f t="shared" si="28"/>
        <v>33500000</v>
      </c>
    </row>
    <row r="84" spans="1:11" x14ac:dyDescent="0.25">
      <c r="A84" s="10"/>
      <c r="B84" s="10"/>
      <c r="C84" s="10" t="s">
        <v>5</v>
      </c>
      <c r="D84" s="31">
        <f t="shared" si="23"/>
        <v>0</v>
      </c>
      <c r="E84" s="29"/>
      <c r="F84" s="29"/>
      <c r="G84" s="29"/>
      <c r="H84" s="29"/>
      <c r="I84" s="29"/>
    </row>
    <row r="85" spans="1:11" x14ac:dyDescent="0.25">
      <c r="A85" s="10"/>
      <c r="B85" s="10"/>
      <c r="C85" s="10" t="s">
        <v>6</v>
      </c>
      <c r="D85" s="31">
        <f t="shared" si="23"/>
        <v>120311000</v>
      </c>
      <c r="E85" s="29"/>
      <c r="F85" s="29"/>
      <c r="G85" s="29">
        <v>86811000</v>
      </c>
      <c r="H85" s="29"/>
      <c r="I85" s="29">
        <v>33500000</v>
      </c>
    </row>
    <row r="86" spans="1:11" x14ac:dyDescent="0.25">
      <c r="A86" s="10"/>
      <c r="B86" s="10"/>
      <c r="C86" s="10" t="s">
        <v>7</v>
      </c>
      <c r="D86" s="31">
        <f t="shared" si="23"/>
        <v>75000000</v>
      </c>
      <c r="E86" s="29"/>
      <c r="F86" s="29"/>
      <c r="G86" s="29">
        <v>75000000</v>
      </c>
      <c r="H86" s="29"/>
      <c r="I86" s="29"/>
    </row>
    <row r="87" spans="1:11" x14ac:dyDescent="0.25">
      <c r="A87" s="10" t="s">
        <v>18</v>
      </c>
      <c r="B87" s="10" t="s">
        <v>19</v>
      </c>
      <c r="C87" s="10"/>
      <c r="D87" s="31">
        <f t="shared" si="23"/>
        <v>1995000</v>
      </c>
      <c r="E87" s="31">
        <f>SUM(E89:E92)+E95</f>
        <v>1995000</v>
      </c>
      <c r="F87" s="31">
        <f t="shared" ref="F87:I87" si="29">SUM(F89:F92)+F95</f>
        <v>0</v>
      </c>
      <c r="G87" s="31">
        <f t="shared" si="29"/>
        <v>0</v>
      </c>
      <c r="H87" s="31">
        <f t="shared" si="29"/>
        <v>0</v>
      </c>
      <c r="I87" s="31">
        <f t="shared" si="29"/>
        <v>0</v>
      </c>
    </row>
    <row r="88" spans="1:11" x14ac:dyDescent="0.25">
      <c r="A88" s="10"/>
      <c r="B88" s="10"/>
      <c r="C88" s="10" t="s">
        <v>22</v>
      </c>
      <c r="D88" s="31">
        <f t="shared" si="23"/>
        <v>1995000</v>
      </c>
      <c r="E88" s="33">
        <f>E89+E90+E91+E92</f>
        <v>1995000</v>
      </c>
      <c r="F88" s="33">
        <f t="shared" ref="F88:I88" si="30">F89+F90+F91+F92</f>
        <v>0</v>
      </c>
      <c r="G88" s="33">
        <f t="shared" si="30"/>
        <v>0</v>
      </c>
      <c r="H88" s="33">
        <f t="shared" si="30"/>
        <v>0</v>
      </c>
      <c r="I88" s="33">
        <f t="shared" si="30"/>
        <v>0</v>
      </c>
    </row>
    <row r="89" spans="1:11" x14ac:dyDescent="0.25">
      <c r="A89" s="10"/>
      <c r="B89" s="10"/>
      <c r="C89" s="10" t="s">
        <v>5</v>
      </c>
      <c r="D89" s="31">
        <f t="shared" si="23"/>
        <v>0</v>
      </c>
      <c r="E89" s="29"/>
      <c r="F89" s="29"/>
      <c r="G89" s="29"/>
      <c r="H89" s="29"/>
      <c r="I89" s="29"/>
    </row>
    <row r="90" spans="1:11" x14ac:dyDescent="0.25">
      <c r="A90" s="10"/>
      <c r="B90" s="10"/>
      <c r="C90" s="10" t="s">
        <v>6</v>
      </c>
      <c r="D90" s="31">
        <f t="shared" si="23"/>
        <v>1995000</v>
      </c>
      <c r="E90" s="29">
        <f>(3000-1005)*1000</f>
        <v>1995000</v>
      </c>
      <c r="F90" s="29"/>
      <c r="G90" s="29"/>
      <c r="H90" s="29"/>
      <c r="I90" s="29"/>
    </row>
    <row r="91" spans="1:11" x14ac:dyDescent="0.25">
      <c r="A91" s="10"/>
      <c r="B91" s="10"/>
      <c r="C91" s="10" t="s">
        <v>7</v>
      </c>
      <c r="D91" s="31">
        <f t="shared" si="23"/>
        <v>0</v>
      </c>
      <c r="E91" s="30"/>
      <c r="F91" s="30"/>
      <c r="G91" s="30"/>
      <c r="H91" s="30"/>
      <c r="I91" s="30"/>
    </row>
    <row r="92" spans="1:11" x14ac:dyDescent="0.25">
      <c r="A92" s="10"/>
      <c r="B92" s="10"/>
      <c r="C92" s="10" t="s">
        <v>36</v>
      </c>
      <c r="D92" s="31">
        <f t="shared" si="23"/>
        <v>0</v>
      </c>
      <c r="E92" s="30"/>
      <c r="F92" s="30"/>
      <c r="G92" s="30"/>
      <c r="H92" s="30"/>
      <c r="I92" s="30"/>
    </row>
    <row r="93" spans="1:11" x14ac:dyDescent="0.25">
      <c r="A93" s="10"/>
      <c r="B93" s="10"/>
      <c r="C93" s="10" t="s">
        <v>43</v>
      </c>
      <c r="D93" s="31">
        <f t="shared" si="23"/>
        <v>0</v>
      </c>
      <c r="E93" s="30"/>
      <c r="F93" s="30"/>
      <c r="G93" s="30"/>
      <c r="H93" s="30"/>
      <c r="I93" s="30"/>
    </row>
    <row r="94" spans="1:11" x14ac:dyDescent="0.25">
      <c r="A94" s="10"/>
      <c r="B94" s="10"/>
      <c r="C94" s="10" t="s">
        <v>8</v>
      </c>
      <c r="D94" s="31">
        <f t="shared" si="23"/>
        <v>1995000</v>
      </c>
      <c r="E94" s="29">
        <f>E87-E95</f>
        <v>1995000</v>
      </c>
      <c r="F94" s="29">
        <f t="shared" ref="F94:I94" si="31">F87-F95</f>
        <v>0</v>
      </c>
      <c r="G94" s="29">
        <f t="shared" si="31"/>
        <v>0</v>
      </c>
      <c r="H94" s="29">
        <f t="shared" si="31"/>
        <v>0</v>
      </c>
      <c r="I94" s="29">
        <f t="shared" si="31"/>
        <v>0</v>
      </c>
    </row>
    <row r="95" spans="1:11" x14ac:dyDescent="0.25">
      <c r="A95" s="10"/>
      <c r="B95" s="10"/>
      <c r="C95" s="10" t="s">
        <v>9</v>
      </c>
      <c r="D95" s="31">
        <f t="shared" si="23"/>
        <v>0</v>
      </c>
      <c r="E95" s="34">
        <f>SUM(E96:E98)</f>
        <v>0</v>
      </c>
      <c r="F95" s="34">
        <f t="shared" ref="F95:I95" si="32">SUM(F96:F98)</f>
        <v>0</v>
      </c>
      <c r="G95" s="34">
        <f t="shared" si="32"/>
        <v>0</v>
      </c>
      <c r="H95" s="34">
        <f t="shared" si="32"/>
        <v>0</v>
      </c>
      <c r="I95" s="34">
        <f t="shared" si="32"/>
        <v>0</v>
      </c>
    </row>
    <row r="96" spans="1:11" x14ac:dyDescent="0.25">
      <c r="A96" s="10"/>
      <c r="B96" s="10"/>
      <c r="C96" s="10" t="s">
        <v>5</v>
      </c>
      <c r="D96" s="31">
        <f t="shared" si="23"/>
        <v>0</v>
      </c>
      <c r="E96" s="29"/>
      <c r="F96" s="29"/>
      <c r="G96" s="29"/>
      <c r="H96" s="29"/>
      <c r="I96" s="29"/>
    </row>
    <row r="97" spans="1:9" x14ac:dyDescent="0.25">
      <c r="A97" s="10"/>
      <c r="B97" s="10"/>
      <c r="C97" s="10" t="s">
        <v>6</v>
      </c>
      <c r="D97" s="31">
        <f t="shared" si="23"/>
        <v>0</v>
      </c>
      <c r="E97" s="29"/>
      <c r="F97" s="29"/>
      <c r="G97" s="29"/>
      <c r="H97" s="29"/>
      <c r="I97" s="29"/>
    </row>
    <row r="98" spans="1:9" x14ac:dyDescent="0.25">
      <c r="A98" s="10"/>
      <c r="B98" s="10"/>
      <c r="C98" s="10" t="s">
        <v>7</v>
      </c>
      <c r="D98" s="31">
        <f t="shared" si="23"/>
        <v>0</v>
      </c>
      <c r="E98" s="29"/>
      <c r="F98" s="29"/>
      <c r="G98" s="29"/>
      <c r="H98" s="29"/>
      <c r="I98" s="29"/>
    </row>
    <row r="99" spans="1:9" x14ac:dyDescent="0.25">
      <c r="A99" s="10">
        <v>4</v>
      </c>
      <c r="B99" s="10" t="s">
        <v>39</v>
      </c>
      <c r="C99" s="10"/>
      <c r="D99" s="31">
        <f>SUM(E99:I99)</f>
        <v>438071270</v>
      </c>
      <c r="E99" s="31">
        <f>SUM(E101:E105)+E108</f>
        <v>0</v>
      </c>
      <c r="F99" s="31">
        <f>SUM(F101:F104)+F108</f>
        <v>16842106</v>
      </c>
      <c r="G99" s="31">
        <f t="shared" ref="G99:I99" si="33">SUM(G101:G104)+G108</f>
        <v>140409722</v>
      </c>
      <c r="H99" s="31">
        <f t="shared" si="33"/>
        <v>140409722</v>
      </c>
      <c r="I99" s="31">
        <f t="shared" si="33"/>
        <v>140409720</v>
      </c>
    </row>
    <row r="100" spans="1:9" x14ac:dyDescent="0.25">
      <c r="A100" s="10"/>
      <c r="B100" s="10"/>
      <c r="C100" s="10" t="s">
        <v>22</v>
      </c>
      <c r="D100" s="31">
        <f t="shared" si="23"/>
        <v>18061550</v>
      </c>
      <c r="E100" s="33">
        <f>E101+E102+E104+E105</f>
        <v>0</v>
      </c>
      <c r="F100" s="33">
        <f>F101+F102+F104+F105</f>
        <v>16842106</v>
      </c>
      <c r="G100" s="33">
        <f t="shared" ref="G100:I100" si="34">G101+G102+G104+G105</f>
        <v>609722</v>
      </c>
      <c r="H100" s="33">
        <f t="shared" si="34"/>
        <v>609722</v>
      </c>
      <c r="I100" s="33">
        <f t="shared" si="34"/>
        <v>0</v>
      </c>
    </row>
    <row r="101" spans="1:9" x14ac:dyDescent="0.25">
      <c r="A101" s="10"/>
      <c r="B101" s="10"/>
      <c r="C101" s="10" t="s">
        <v>5</v>
      </c>
      <c r="D101" s="31">
        <f t="shared" si="23"/>
        <v>0</v>
      </c>
      <c r="E101" s="32">
        <f>E114+E140</f>
        <v>0</v>
      </c>
      <c r="F101" s="32">
        <f t="shared" ref="F101:I102" si="35">F114+F140</f>
        <v>0</v>
      </c>
      <c r="G101" s="32">
        <f t="shared" si="35"/>
        <v>0</v>
      </c>
      <c r="H101" s="32">
        <f t="shared" si="35"/>
        <v>0</v>
      </c>
      <c r="I101" s="32">
        <f t="shared" si="35"/>
        <v>0</v>
      </c>
    </row>
    <row r="102" spans="1:9" x14ac:dyDescent="0.25">
      <c r="A102" s="10"/>
      <c r="B102" s="10"/>
      <c r="C102" s="10" t="s">
        <v>6</v>
      </c>
      <c r="D102" s="31">
        <f t="shared" si="23"/>
        <v>16000000</v>
      </c>
      <c r="E102" s="32">
        <f>E115+E141</f>
        <v>0</v>
      </c>
      <c r="F102" s="32">
        <f t="shared" si="35"/>
        <v>16000000</v>
      </c>
      <c r="G102" s="32">
        <f t="shared" si="35"/>
        <v>0</v>
      </c>
      <c r="H102" s="32">
        <f t="shared" si="35"/>
        <v>0</v>
      </c>
      <c r="I102" s="32">
        <f t="shared" si="35"/>
        <v>0</v>
      </c>
    </row>
    <row r="103" spans="1:9" x14ac:dyDescent="0.25">
      <c r="A103" s="9"/>
      <c r="B103" s="9"/>
      <c r="C103" s="9" t="s">
        <v>44</v>
      </c>
      <c r="D103" s="39"/>
      <c r="E103" s="42">
        <f t="shared" ref="E103:I105" si="36">E116</f>
        <v>0</v>
      </c>
      <c r="F103" s="42">
        <f t="shared" si="36"/>
        <v>0</v>
      </c>
      <c r="G103" s="42">
        <f t="shared" si="36"/>
        <v>0</v>
      </c>
      <c r="H103" s="42">
        <f t="shared" si="36"/>
        <v>0</v>
      </c>
      <c r="I103" s="42">
        <f t="shared" si="36"/>
        <v>0</v>
      </c>
    </row>
    <row r="104" spans="1:9" x14ac:dyDescent="0.25">
      <c r="A104" s="10"/>
      <c r="B104" s="10"/>
      <c r="C104" s="10" t="s">
        <v>7</v>
      </c>
      <c r="D104" s="31">
        <f t="shared" si="23"/>
        <v>2061550</v>
      </c>
      <c r="E104" s="32">
        <f t="shared" ref="E104:I104" si="37">E117+E143</f>
        <v>0</v>
      </c>
      <c r="F104" s="32">
        <f t="shared" si="37"/>
        <v>842106</v>
      </c>
      <c r="G104" s="32">
        <f t="shared" si="37"/>
        <v>609722</v>
      </c>
      <c r="H104" s="32">
        <f t="shared" si="37"/>
        <v>609722</v>
      </c>
      <c r="I104" s="32">
        <f t="shared" si="37"/>
        <v>0</v>
      </c>
    </row>
    <row r="105" spans="1:9" x14ac:dyDescent="0.25">
      <c r="A105" s="9"/>
      <c r="B105" s="9"/>
      <c r="C105" s="9" t="s">
        <v>44</v>
      </c>
      <c r="D105" s="39">
        <f t="shared" si="23"/>
        <v>0</v>
      </c>
      <c r="E105" s="42">
        <f t="shared" si="36"/>
        <v>0</v>
      </c>
      <c r="F105" s="42">
        <f t="shared" si="36"/>
        <v>0</v>
      </c>
      <c r="G105" s="42">
        <f t="shared" si="36"/>
        <v>0</v>
      </c>
      <c r="H105" s="42">
        <f t="shared" si="36"/>
        <v>0</v>
      </c>
      <c r="I105" s="42">
        <f t="shared" si="36"/>
        <v>0</v>
      </c>
    </row>
    <row r="106" spans="1:9" x14ac:dyDescent="0.25">
      <c r="A106" s="10"/>
      <c r="B106" s="10"/>
      <c r="C106" s="10" t="s">
        <v>43</v>
      </c>
      <c r="D106" s="31">
        <f t="shared" si="23"/>
        <v>0</v>
      </c>
      <c r="E106" s="32">
        <f t="shared" ref="E106:I106" si="38">E119+E145</f>
        <v>0</v>
      </c>
      <c r="F106" s="32">
        <f t="shared" si="38"/>
        <v>0</v>
      </c>
      <c r="G106" s="32">
        <f t="shared" si="38"/>
        <v>0</v>
      </c>
      <c r="H106" s="32">
        <f t="shared" si="38"/>
        <v>0</v>
      </c>
      <c r="I106" s="32">
        <f t="shared" si="38"/>
        <v>0</v>
      </c>
    </row>
    <row r="107" spans="1:9" x14ac:dyDescent="0.25">
      <c r="A107" s="10"/>
      <c r="B107" s="10"/>
      <c r="C107" s="10" t="s">
        <v>8</v>
      </c>
      <c r="D107" s="31">
        <f t="shared" si="23"/>
        <v>18061550</v>
      </c>
      <c r="E107" s="32">
        <f t="shared" ref="E107:I107" si="39">E120+E146</f>
        <v>0</v>
      </c>
      <c r="F107" s="32">
        <f t="shared" si="39"/>
        <v>16842106</v>
      </c>
      <c r="G107" s="32">
        <f t="shared" si="39"/>
        <v>609722</v>
      </c>
      <c r="H107" s="32">
        <f t="shared" si="39"/>
        <v>609722</v>
      </c>
      <c r="I107" s="32">
        <f t="shared" si="39"/>
        <v>0</v>
      </c>
    </row>
    <row r="108" spans="1:9" x14ac:dyDescent="0.25">
      <c r="A108" s="10"/>
      <c r="B108" s="10"/>
      <c r="C108" s="10" t="s">
        <v>9</v>
      </c>
      <c r="D108" s="31">
        <f t="shared" si="23"/>
        <v>420009720</v>
      </c>
      <c r="E108" s="32">
        <f t="shared" ref="E108:I108" si="40">E121+E147</f>
        <v>0</v>
      </c>
      <c r="F108" s="32">
        <f t="shared" si="40"/>
        <v>0</v>
      </c>
      <c r="G108" s="32">
        <f t="shared" si="40"/>
        <v>139800000</v>
      </c>
      <c r="H108" s="32">
        <f t="shared" si="40"/>
        <v>139800000</v>
      </c>
      <c r="I108" s="32">
        <f t="shared" si="40"/>
        <v>140409720</v>
      </c>
    </row>
    <row r="109" spans="1:9" x14ac:dyDescent="0.25">
      <c r="A109" s="10"/>
      <c r="B109" s="10"/>
      <c r="C109" s="10" t="s">
        <v>5</v>
      </c>
      <c r="D109" s="31">
        <f t="shared" si="23"/>
        <v>0</v>
      </c>
      <c r="E109" s="32">
        <f t="shared" ref="E109:I109" si="41">E122+E148</f>
        <v>0</v>
      </c>
      <c r="F109" s="32">
        <f t="shared" si="41"/>
        <v>0</v>
      </c>
      <c r="G109" s="32">
        <f t="shared" si="41"/>
        <v>0</v>
      </c>
      <c r="H109" s="32">
        <f t="shared" si="41"/>
        <v>0</v>
      </c>
      <c r="I109" s="32">
        <f t="shared" si="41"/>
        <v>0</v>
      </c>
    </row>
    <row r="110" spans="1:9" x14ac:dyDescent="0.25">
      <c r="A110" s="10"/>
      <c r="B110" s="10"/>
      <c r="C110" s="10" t="s">
        <v>6</v>
      </c>
      <c r="D110" s="31">
        <f t="shared" si="23"/>
        <v>399900000</v>
      </c>
      <c r="E110" s="32">
        <f t="shared" ref="E110:I110" si="42">E123+E149</f>
        <v>0</v>
      </c>
      <c r="F110" s="32">
        <f t="shared" si="42"/>
        <v>0</v>
      </c>
      <c r="G110" s="32">
        <f t="shared" si="42"/>
        <v>133300000</v>
      </c>
      <c r="H110" s="32">
        <f t="shared" si="42"/>
        <v>133300000</v>
      </c>
      <c r="I110" s="32">
        <f t="shared" si="42"/>
        <v>133300000</v>
      </c>
    </row>
    <row r="111" spans="1:9" x14ac:dyDescent="0.25">
      <c r="A111" s="10"/>
      <c r="B111" s="10"/>
      <c r="C111" s="10" t="s">
        <v>7</v>
      </c>
      <c r="D111" s="31">
        <f t="shared" si="23"/>
        <v>20109720</v>
      </c>
      <c r="E111" s="32">
        <f t="shared" ref="E111:I111" si="43">E124+E150</f>
        <v>0</v>
      </c>
      <c r="F111" s="32">
        <f t="shared" si="43"/>
        <v>0</v>
      </c>
      <c r="G111" s="32">
        <f t="shared" si="43"/>
        <v>6500000</v>
      </c>
      <c r="H111" s="32">
        <f t="shared" si="43"/>
        <v>6500000</v>
      </c>
      <c r="I111" s="32">
        <f t="shared" si="43"/>
        <v>7109720</v>
      </c>
    </row>
    <row r="112" spans="1:9" x14ac:dyDescent="0.25">
      <c r="A112" s="10" t="s">
        <v>33</v>
      </c>
      <c r="B112" s="10" t="s">
        <v>47</v>
      </c>
      <c r="C112" s="10"/>
      <c r="D112" s="31">
        <f t="shared" si="23"/>
        <v>421229164</v>
      </c>
      <c r="E112" s="31">
        <f>SUM(E114:E118)+E121</f>
        <v>0</v>
      </c>
      <c r="F112" s="31">
        <f>SUM(F114:F118)+F121</f>
        <v>0</v>
      </c>
      <c r="G112" s="31">
        <f>SUM(G114:G118)+G121</f>
        <v>140409722</v>
      </c>
      <c r="H112" s="31">
        <f>SUM(H114:H118)+H121</f>
        <v>140409722</v>
      </c>
      <c r="I112" s="31">
        <f>SUM(I114:I118)+I121</f>
        <v>140409720</v>
      </c>
    </row>
    <row r="113" spans="1:9" x14ac:dyDescent="0.25">
      <c r="A113" s="10"/>
      <c r="B113" s="10"/>
      <c r="C113" s="10" t="s">
        <v>22</v>
      </c>
      <c r="D113" s="31">
        <f t="shared" si="23"/>
        <v>1219444</v>
      </c>
      <c r="E113" s="33">
        <f>E114+E115+E117+E118</f>
        <v>0</v>
      </c>
      <c r="F113" s="33">
        <f>F114+F115+F117+F118</f>
        <v>0</v>
      </c>
      <c r="G113" s="33">
        <f>G114+G115+G117+G118</f>
        <v>609722</v>
      </c>
      <c r="H113" s="33">
        <f>H114+H115+H117+H118</f>
        <v>609722</v>
      </c>
      <c r="I113" s="33">
        <f>I114+I115+I117+I118</f>
        <v>0</v>
      </c>
    </row>
    <row r="114" spans="1:9" x14ac:dyDescent="0.25">
      <c r="A114" s="10"/>
      <c r="B114" s="10"/>
      <c r="C114" s="10" t="s">
        <v>5</v>
      </c>
      <c r="D114" s="31">
        <f t="shared" si="23"/>
        <v>0</v>
      </c>
      <c r="E114" s="29"/>
      <c r="F114" s="29"/>
      <c r="G114" s="29"/>
      <c r="H114" s="29"/>
      <c r="I114" s="29"/>
    </row>
    <row r="115" spans="1:9" x14ac:dyDescent="0.25">
      <c r="A115" s="10"/>
      <c r="B115" s="10"/>
      <c r="C115" s="10" t="s">
        <v>6</v>
      </c>
      <c r="D115" s="31">
        <f t="shared" si="23"/>
        <v>0</v>
      </c>
      <c r="E115" s="29">
        <v>0</v>
      </c>
      <c r="F115" s="29"/>
      <c r="G115" s="29">
        <v>0</v>
      </c>
      <c r="H115" s="29">
        <v>0</v>
      </c>
      <c r="I115" s="29">
        <v>0</v>
      </c>
    </row>
    <row r="116" spans="1:9" x14ac:dyDescent="0.25">
      <c r="A116" s="9"/>
      <c r="B116" s="9"/>
      <c r="C116" s="9" t="s">
        <v>44</v>
      </c>
      <c r="D116" s="39">
        <f t="shared" si="23"/>
        <v>0</v>
      </c>
      <c r="E116" s="40"/>
      <c r="F116" s="40"/>
      <c r="G116" s="40"/>
      <c r="H116" s="40"/>
      <c r="I116" s="40"/>
    </row>
    <row r="117" spans="1:9" x14ac:dyDescent="0.25">
      <c r="A117" s="10"/>
      <c r="B117" s="10"/>
      <c r="C117" s="10" t="s">
        <v>7</v>
      </c>
      <c r="D117" s="31">
        <f t="shared" si="23"/>
        <v>1219444</v>
      </c>
      <c r="E117" s="30">
        <v>0</v>
      </c>
      <c r="F117" s="30"/>
      <c r="G117" s="30">
        <v>609722</v>
      </c>
      <c r="H117" s="30">
        <v>609722</v>
      </c>
      <c r="I117" s="30"/>
    </row>
    <row r="118" spans="1:9" x14ac:dyDescent="0.25">
      <c r="A118" s="9"/>
      <c r="B118" s="9"/>
      <c r="C118" s="9" t="s">
        <v>44</v>
      </c>
      <c r="D118" s="39">
        <f t="shared" si="23"/>
        <v>0</v>
      </c>
      <c r="E118" s="41"/>
      <c r="F118" s="41"/>
      <c r="G118" s="41"/>
      <c r="H118" s="41"/>
      <c r="I118" s="41"/>
    </row>
    <row r="119" spans="1:9" x14ac:dyDescent="0.25">
      <c r="A119" s="10"/>
      <c r="B119" s="10"/>
      <c r="C119" s="10" t="s">
        <v>43</v>
      </c>
      <c r="D119" s="31">
        <f t="shared" si="23"/>
        <v>0</v>
      </c>
      <c r="E119" s="30"/>
      <c r="F119" s="30"/>
      <c r="G119" s="30"/>
      <c r="H119" s="30"/>
      <c r="I119" s="30"/>
    </row>
    <row r="120" spans="1:9" x14ac:dyDescent="0.25">
      <c r="A120" s="10"/>
      <c r="B120" s="10"/>
      <c r="C120" s="10" t="s">
        <v>8</v>
      </c>
      <c r="D120" s="31">
        <f t="shared" si="23"/>
        <v>1219444</v>
      </c>
      <c r="E120" s="29">
        <f>E112-E121</f>
        <v>0</v>
      </c>
      <c r="F120" s="29">
        <f>F112-F121</f>
        <v>0</v>
      </c>
      <c r="G120" s="29">
        <f>G112-G121</f>
        <v>609722</v>
      </c>
      <c r="H120" s="29">
        <f>H112-H121</f>
        <v>609722</v>
      </c>
      <c r="I120" s="29">
        <f>I112-I121</f>
        <v>0</v>
      </c>
    </row>
    <row r="121" spans="1:9" x14ac:dyDescent="0.25">
      <c r="A121" s="10"/>
      <c r="B121" s="10"/>
      <c r="C121" s="10" t="s">
        <v>9</v>
      </c>
      <c r="D121" s="31">
        <f t="shared" si="23"/>
        <v>420009720</v>
      </c>
      <c r="E121" s="34">
        <f>SUM(E122:E124)</f>
        <v>0</v>
      </c>
      <c r="F121" s="34">
        <f t="shared" ref="F121:I121" si="44">SUM(F122:F124)</f>
        <v>0</v>
      </c>
      <c r="G121" s="34">
        <f t="shared" si="44"/>
        <v>139800000</v>
      </c>
      <c r="H121" s="34">
        <f t="shared" si="44"/>
        <v>139800000</v>
      </c>
      <c r="I121" s="34">
        <f t="shared" si="44"/>
        <v>140409720</v>
      </c>
    </row>
    <row r="122" spans="1:9" x14ac:dyDescent="0.25">
      <c r="A122" s="10"/>
      <c r="B122" s="10"/>
      <c r="C122" s="10" t="s">
        <v>5</v>
      </c>
      <c r="D122" s="31">
        <f t="shared" si="23"/>
        <v>0</v>
      </c>
      <c r="E122" s="29"/>
      <c r="F122" s="29"/>
      <c r="G122" s="29"/>
      <c r="H122" s="29"/>
      <c r="I122" s="29"/>
    </row>
    <row r="123" spans="1:9" x14ac:dyDescent="0.25">
      <c r="A123" s="10"/>
      <c r="B123" s="10"/>
      <c r="C123" s="10" t="s">
        <v>6</v>
      </c>
      <c r="D123" s="31">
        <f t="shared" si="23"/>
        <v>399900000</v>
      </c>
      <c r="E123" s="29">
        <v>0</v>
      </c>
      <c r="F123" s="29"/>
      <c r="G123" s="29">
        <f>(130000+3300)*1000</f>
        <v>133300000</v>
      </c>
      <c r="H123" s="29">
        <f>(130000+3300)*1000</f>
        <v>133300000</v>
      </c>
      <c r="I123" s="29">
        <f>(130000+3300)*1000</f>
        <v>133300000</v>
      </c>
    </row>
    <row r="124" spans="1:9" x14ac:dyDescent="0.25">
      <c r="A124" s="10"/>
      <c r="B124" s="10"/>
      <c r="C124" s="10" t="s">
        <v>7</v>
      </c>
      <c r="D124" s="31">
        <f t="shared" si="23"/>
        <v>20109720</v>
      </c>
      <c r="E124" s="29"/>
      <c r="F124" s="29"/>
      <c r="G124" s="29">
        <v>6500000</v>
      </c>
      <c r="H124" s="29">
        <v>6500000</v>
      </c>
      <c r="I124" s="29">
        <f>(6500+509.72+100)*1000</f>
        <v>7109720</v>
      </c>
    </row>
    <row r="125" spans="1:9" x14ac:dyDescent="0.25">
      <c r="A125" s="9" t="s">
        <v>34</v>
      </c>
      <c r="B125" s="9" t="s">
        <v>36</v>
      </c>
      <c r="C125" s="9"/>
      <c r="D125" s="39">
        <f t="shared" si="23"/>
        <v>200000</v>
      </c>
      <c r="E125" s="39">
        <f>SUM(E127:E131)+E134</f>
        <v>0</v>
      </c>
      <c r="F125" s="39">
        <f t="shared" ref="F125:I125" si="45">SUM(F127:F131)+F134</f>
        <v>0</v>
      </c>
      <c r="G125" s="39">
        <f t="shared" si="45"/>
        <v>100000</v>
      </c>
      <c r="H125" s="39">
        <f t="shared" si="45"/>
        <v>100000</v>
      </c>
      <c r="I125" s="39">
        <f t="shared" si="45"/>
        <v>0</v>
      </c>
    </row>
    <row r="126" spans="1:9" x14ac:dyDescent="0.25">
      <c r="A126" s="9"/>
      <c r="B126" s="9"/>
      <c r="C126" s="9" t="s">
        <v>22</v>
      </c>
      <c r="D126" s="39">
        <f t="shared" si="23"/>
        <v>200000</v>
      </c>
      <c r="E126" s="43">
        <f>E127+E128+E130+E131</f>
        <v>0</v>
      </c>
      <c r="F126" s="43">
        <f t="shared" ref="F126:I126" si="46">F127+F128+F130+F131</f>
        <v>0</v>
      </c>
      <c r="G126" s="43">
        <f t="shared" si="46"/>
        <v>100000</v>
      </c>
      <c r="H126" s="43">
        <f t="shared" si="46"/>
        <v>100000</v>
      </c>
      <c r="I126" s="43">
        <f t="shared" si="46"/>
        <v>0</v>
      </c>
    </row>
    <row r="127" spans="1:9" x14ac:dyDescent="0.25">
      <c r="A127" s="9"/>
      <c r="B127" s="9"/>
      <c r="C127" s="9" t="s">
        <v>5</v>
      </c>
      <c r="D127" s="39">
        <f t="shared" si="23"/>
        <v>0</v>
      </c>
      <c r="E127" s="40"/>
      <c r="F127" s="40"/>
      <c r="G127" s="40"/>
      <c r="H127" s="40"/>
      <c r="I127" s="40"/>
    </row>
    <row r="128" spans="1:9" x14ac:dyDescent="0.25">
      <c r="A128" s="9"/>
      <c r="B128" s="9"/>
      <c r="C128" s="9" t="s">
        <v>6</v>
      </c>
      <c r="D128" s="39">
        <f t="shared" si="23"/>
        <v>0</v>
      </c>
      <c r="E128" s="40">
        <v>0</v>
      </c>
      <c r="F128" s="40">
        <f>1996425-1996425</f>
        <v>0</v>
      </c>
      <c r="G128" s="40"/>
      <c r="H128" s="40"/>
      <c r="I128" s="40"/>
    </row>
    <row r="129" spans="1:9" x14ac:dyDescent="0.25">
      <c r="A129" s="9"/>
      <c r="B129" s="9"/>
      <c r="C129" s="9" t="s">
        <v>44</v>
      </c>
      <c r="D129" s="39">
        <f t="shared" ref="D129" si="47">SUM(E129:I129)</f>
        <v>0</v>
      </c>
      <c r="E129" s="40"/>
      <c r="F129" s="40">
        <v>0</v>
      </c>
      <c r="G129" s="40"/>
      <c r="H129" s="40"/>
      <c r="I129" s="40"/>
    </row>
    <row r="130" spans="1:9" x14ac:dyDescent="0.25">
      <c r="A130" s="9"/>
      <c r="B130" s="9"/>
      <c r="C130" s="9" t="s">
        <v>7</v>
      </c>
      <c r="D130" s="39">
        <f t="shared" si="23"/>
        <v>0</v>
      </c>
      <c r="E130" s="41">
        <v>0</v>
      </c>
      <c r="F130" s="41"/>
      <c r="G130" s="41"/>
      <c r="H130" s="41"/>
      <c r="I130" s="41"/>
    </row>
    <row r="131" spans="1:9" x14ac:dyDescent="0.25">
      <c r="A131" s="9"/>
      <c r="B131" s="9"/>
      <c r="C131" s="9" t="s">
        <v>44</v>
      </c>
      <c r="D131" s="39">
        <f t="shared" ref="D131" si="48">SUM(E131:I131)</f>
        <v>200000</v>
      </c>
      <c r="E131" s="41"/>
      <c r="F131" s="41">
        <v>0</v>
      </c>
      <c r="G131" s="41">
        <v>100000</v>
      </c>
      <c r="H131" s="41">
        <v>100000</v>
      </c>
      <c r="I131" s="41"/>
    </row>
    <row r="132" spans="1:9" x14ac:dyDescent="0.25">
      <c r="A132" s="9"/>
      <c r="B132" s="9"/>
      <c r="C132" s="9" t="s">
        <v>43</v>
      </c>
      <c r="D132" s="39">
        <f t="shared" si="23"/>
        <v>0</v>
      </c>
      <c r="E132" s="41"/>
      <c r="F132" s="41"/>
      <c r="G132" s="41"/>
      <c r="H132" s="41"/>
      <c r="I132" s="41"/>
    </row>
    <row r="133" spans="1:9" x14ac:dyDescent="0.25">
      <c r="A133" s="9"/>
      <c r="B133" s="9"/>
      <c r="C133" s="9" t="s">
        <v>8</v>
      </c>
      <c r="D133" s="39">
        <f t="shared" si="23"/>
        <v>200000</v>
      </c>
      <c r="E133" s="40">
        <f>E125-E134</f>
        <v>0</v>
      </c>
      <c r="F133" s="40">
        <f t="shared" ref="F133:I133" si="49">F125-F134</f>
        <v>0</v>
      </c>
      <c r="G133" s="40">
        <f t="shared" si="49"/>
        <v>100000</v>
      </c>
      <c r="H133" s="40">
        <f t="shared" si="49"/>
        <v>100000</v>
      </c>
      <c r="I133" s="40">
        <f t="shared" si="49"/>
        <v>0</v>
      </c>
    </row>
    <row r="134" spans="1:9" x14ac:dyDescent="0.25">
      <c r="A134" s="9"/>
      <c r="B134" s="9"/>
      <c r="C134" s="9" t="s">
        <v>9</v>
      </c>
      <c r="D134" s="39">
        <f t="shared" si="23"/>
        <v>0</v>
      </c>
      <c r="E134" s="44">
        <f>SUM(E135:E137)</f>
        <v>0</v>
      </c>
      <c r="F134" s="44">
        <f t="shared" ref="F134:I134" si="50">SUM(F135:F137)</f>
        <v>0</v>
      </c>
      <c r="G134" s="44">
        <f t="shared" si="50"/>
        <v>0</v>
      </c>
      <c r="H134" s="44">
        <f t="shared" si="50"/>
        <v>0</v>
      </c>
      <c r="I134" s="44">
        <f t="shared" si="50"/>
        <v>0</v>
      </c>
    </row>
    <row r="135" spans="1:9" x14ac:dyDescent="0.25">
      <c r="A135" s="9"/>
      <c r="B135" s="9"/>
      <c r="C135" s="9" t="s">
        <v>5</v>
      </c>
      <c r="D135" s="39">
        <f t="shared" ref="D135:D137" si="51">SUM(E135:I135)</f>
        <v>0</v>
      </c>
      <c r="E135" s="40"/>
      <c r="F135" s="40"/>
      <c r="G135" s="40"/>
      <c r="H135" s="40"/>
      <c r="I135" s="40"/>
    </row>
    <row r="136" spans="1:9" x14ac:dyDescent="0.25">
      <c r="A136" s="9"/>
      <c r="B136" s="9"/>
      <c r="C136" s="9" t="s">
        <v>6</v>
      </c>
      <c r="D136" s="39">
        <f t="shared" si="51"/>
        <v>0</v>
      </c>
      <c r="E136" s="40">
        <v>0</v>
      </c>
      <c r="F136" s="40"/>
      <c r="G136" s="40"/>
      <c r="H136" s="40"/>
      <c r="I136" s="40"/>
    </row>
    <row r="137" spans="1:9" x14ac:dyDescent="0.25">
      <c r="A137" s="9"/>
      <c r="B137" s="9"/>
      <c r="C137" s="9" t="s">
        <v>7</v>
      </c>
      <c r="D137" s="39">
        <f t="shared" si="51"/>
        <v>0</v>
      </c>
      <c r="E137" s="40"/>
      <c r="F137" s="40"/>
      <c r="G137" s="40"/>
      <c r="H137" s="40"/>
      <c r="I137" s="40"/>
    </row>
    <row r="138" spans="1:9" x14ac:dyDescent="0.25">
      <c r="A138" s="10" t="s">
        <v>46</v>
      </c>
      <c r="B138" s="10" t="s">
        <v>45</v>
      </c>
      <c r="C138" s="10"/>
      <c r="D138" s="31">
        <f t="shared" ref="D138:D150" si="52">SUM(E138:I138)</f>
        <v>16842106</v>
      </c>
      <c r="E138" s="31">
        <f>SUM(E140:E144)+E147</f>
        <v>0</v>
      </c>
      <c r="F138" s="31">
        <f>SUM(F140:F144)+F147</f>
        <v>16842106</v>
      </c>
      <c r="G138" s="31">
        <f>SUM(G140:G144)+G147</f>
        <v>0</v>
      </c>
      <c r="H138" s="31">
        <f>SUM(H140:H144)+H147</f>
        <v>0</v>
      </c>
      <c r="I138" s="31">
        <f>SUM(I140:I144)+I147</f>
        <v>0</v>
      </c>
    </row>
    <row r="139" spans="1:9" x14ac:dyDescent="0.25">
      <c r="A139" s="10"/>
      <c r="B139" s="10"/>
      <c r="C139" s="10" t="s">
        <v>22</v>
      </c>
      <c r="D139" s="31">
        <f t="shared" si="52"/>
        <v>16842106</v>
      </c>
      <c r="E139" s="33">
        <f>E140+E141+E143+E144</f>
        <v>0</v>
      </c>
      <c r="F139" s="33">
        <f>F140+F141+F143+F144</f>
        <v>16842106</v>
      </c>
      <c r="G139" s="33">
        <f>G140+G141+G143+G144</f>
        <v>0</v>
      </c>
      <c r="H139" s="33">
        <f>H140+H141+H143+H144</f>
        <v>0</v>
      </c>
      <c r="I139" s="33">
        <f>I140+I141+I143+I144</f>
        <v>0</v>
      </c>
    </row>
    <row r="140" spans="1:9" x14ac:dyDescent="0.25">
      <c r="A140" s="10"/>
      <c r="B140" s="10"/>
      <c r="C140" s="10" t="s">
        <v>5</v>
      </c>
      <c r="D140" s="31">
        <f t="shared" si="52"/>
        <v>0</v>
      </c>
      <c r="E140" s="29"/>
      <c r="F140" s="29"/>
      <c r="G140" s="29"/>
      <c r="H140" s="29"/>
      <c r="I140" s="29"/>
    </row>
    <row r="141" spans="1:9" x14ac:dyDescent="0.25">
      <c r="A141" s="10"/>
      <c r="B141" s="10"/>
      <c r="C141" s="10" t="s">
        <v>6</v>
      </c>
      <c r="D141" s="31">
        <f t="shared" si="52"/>
        <v>16000000</v>
      </c>
      <c r="E141" s="29">
        <v>0</v>
      </c>
      <c r="F141" s="29">
        <f>14003575+1996425</f>
        <v>16000000</v>
      </c>
      <c r="G141" s="29">
        <v>0</v>
      </c>
      <c r="H141" s="29">
        <v>0</v>
      </c>
      <c r="I141" s="29">
        <v>0</v>
      </c>
    </row>
    <row r="142" spans="1:9" x14ac:dyDescent="0.25">
      <c r="A142" s="9"/>
      <c r="B142" s="9"/>
      <c r="C142" s="9" t="s">
        <v>44</v>
      </c>
      <c r="D142" s="39">
        <f t="shared" si="52"/>
        <v>0</v>
      </c>
      <c r="E142" s="40"/>
      <c r="F142" s="40"/>
      <c r="G142" s="40"/>
      <c r="H142" s="40"/>
      <c r="I142" s="40"/>
    </row>
    <row r="143" spans="1:9" x14ac:dyDescent="0.25">
      <c r="A143" s="10"/>
      <c r="B143" s="10"/>
      <c r="C143" s="10" t="s">
        <v>7</v>
      </c>
      <c r="D143" s="31">
        <f t="shared" si="52"/>
        <v>842106</v>
      </c>
      <c r="E143" s="30">
        <v>0</v>
      </c>
      <c r="F143" s="30">
        <f>737031+105075</f>
        <v>842106</v>
      </c>
      <c r="G143" s="30"/>
      <c r="H143" s="30"/>
      <c r="I143" s="30"/>
    </row>
    <row r="144" spans="1:9" x14ac:dyDescent="0.25">
      <c r="A144" s="9"/>
      <c r="B144" s="9"/>
      <c r="C144" s="9" t="s">
        <v>44</v>
      </c>
      <c r="D144" s="39">
        <f t="shared" si="52"/>
        <v>0</v>
      </c>
      <c r="E144" s="41"/>
      <c r="F144" s="41"/>
      <c r="G144" s="41"/>
      <c r="H144" s="41"/>
      <c r="I144" s="41"/>
    </row>
    <row r="145" spans="1:9" x14ac:dyDescent="0.25">
      <c r="A145" s="10"/>
      <c r="B145" s="10"/>
      <c r="C145" s="10" t="s">
        <v>43</v>
      </c>
      <c r="D145" s="31">
        <f t="shared" si="52"/>
        <v>0</v>
      </c>
      <c r="E145" s="30"/>
      <c r="F145" s="30"/>
      <c r="G145" s="30"/>
      <c r="H145" s="30"/>
      <c r="I145" s="30"/>
    </row>
    <row r="146" spans="1:9" x14ac:dyDescent="0.25">
      <c r="A146" s="10"/>
      <c r="B146" s="10"/>
      <c r="C146" s="10" t="s">
        <v>8</v>
      </c>
      <c r="D146" s="31">
        <f t="shared" si="52"/>
        <v>16842106</v>
      </c>
      <c r="E146" s="29">
        <f>E138-E147</f>
        <v>0</v>
      </c>
      <c r="F146" s="29">
        <f>F138-F147</f>
        <v>16842106</v>
      </c>
      <c r="G146" s="29">
        <f>G138-G147</f>
        <v>0</v>
      </c>
      <c r="H146" s="29">
        <f>H138-H147</f>
        <v>0</v>
      </c>
      <c r="I146" s="29">
        <f>I138-I147</f>
        <v>0</v>
      </c>
    </row>
    <row r="147" spans="1:9" x14ac:dyDescent="0.25">
      <c r="A147" s="10"/>
      <c r="B147" s="10"/>
      <c r="C147" s="10" t="s">
        <v>9</v>
      </c>
      <c r="D147" s="31">
        <f t="shared" si="52"/>
        <v>0</v>
      </c>
      <c r="E147" s="34">
        <f>SUM(E148:E150)</f>
        <v>0</v>
      </c>
      <c r="F147" s="34">
        <f t="shared" ref="F147:I147" si="53">SUM(F148:F150)</f>
        <v>0</v>
      </c>
      <c r="G147" s="34">
        <f t="shared" si="53"/>
        <v>0</v>
      </c>
      <c r="H147" s="34">
        <f t="shared" si="53"/>
        <v>0</v>
      </c>
      <c r="I147" s="34">
        <f t="shared" si="53"/>
        <v>0</v>
      </c>
    </row>
    <row r="148" spans="1:9" x14ac:dyDescent="0.25">
      <c r="A148" s="10"/>
      <c r="B148" s="10"/>
      <c r="C148" s="10" t="s">
        <v>5</v>
      </c>
      <c r="D148" s="31">
        <f t="shared" si="52"/>
        <v>0</v>
      </c>
      <c r="E148" s="29"/>
      <c r="F148" s="29"/>
      <c r="G148" s="29"/>
      <c r="H148" s="29"/>
      <c r="I148" s="29"/>
    </row>
    <row r="149" spans="1:9" x14ac:dyDescent="0.25">
      <c r="A149" s="10"/>
      <c r="B149" s="10"/>
      <c r="C149" s="10" t="s">
        <v>6</v>
      </c>
      <c r="D149" s="31">
        <f t="shared" si="52"/>
        <v>0</v>
      </c>
      <c r="E149" s="29">
        <v>0</v>
      </c>
      <c r="F149" s="29"/>
      <c r="G149" s="29"/>
      <c r="H149" s="29"/>
      <c r="I149" s="29"/>
    </row>
    <row r="150" spans="1:9" x14ac:dyDescent="0.25">
      <c r="A150" s="10"/>
      <c r="B150" s="10"/>
      <c r="C150" s="10" t="s">
        <v>7</v>
      </c>
      <c r="D150" s="31">
        <f t="shared" si="52"/>
        <v>0</v>
      </c>
      <c r="E150" s="29"/>
      <c r="F150" s="29"/>
      <c r="G150" s="29"/>
      <c r="H150" s="29"/>
      <c r="I150" s="29"/>
    </row>
  </sheetData>
  <printOptions horizontalCentered="1"/>
  <pageMargins left="0.11811023622047245" right="0.11811023622047245" top="0.74803149606299213" bottom="0.35433070866141736" header="0.31496062992125984" footer="0.31496062992125984"/>
  <pageSetup paperSize="9" scale="88" fitToHeight="1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2"/>
  <sheetViews>
    <sheetView workbookViewId="0">
      <selection sqref="A1:XFD1048576"/>
    </sheetView>
  </sheetViews>
  <sheetFormatPr defaultColWidth="9.140625" defaultRowHeight="15" x14ac:dyDescent="0.25"/>
  <cols>
    <col min="1" max="1" width="4.85546875" style="11" customWidth="1"/>
    <col min="2" max="2" width="15.7109375" style="11" customWidth="1"/>
    <col min="3" max="3" width="8.85546875" style="11" customWidth="1"/>
    <col min="4" max="4" width="19.28515625" style="11" customWidth="1"/>
    <col min="5" max="5" width="16.5703125" style="11" customWidth="1"/>
    <col min="6" max="6" width="17.85546875" style="11" customWidth="1"/>
    <col min="7" max="7" width="17.5703125" style="11" customWidth="1"/>
    <col min="8" max="8" width="16.42578125" style="11" customWidth="1"/>
    <col min="9" max="11" width="17" style="11" customWidth="1"/>
    <col min="12" max="12" width="20.5703125" style="45" customWidth="1"/>
    <col min="13" max="13" width="16.28515625" style="11" bestFit="1" customWidth="1"/>
    <col min="14" max="16384" width="9.140625" style="11"/>
  </cols>
  <sheetData>
    <row r="1" spans="1:12" x14ac:dyDescent="0.25">
      <c r="C1" s="11" t="s">
        <v>55</v>
      </c>
      <c r="D1" s="55">
        <f>(D18+D25)/(D19+D26)</f>
        <v>3.5535090446372632</v>
      </c>
      <c r="E1" s="55">
        <f t="shared" ref="E1:K1" si="0">(E18+E25)/(E19+E26)</f>
        <v>0.70397766989672805</v>
      </c>
      <c r="F1" s="55">
        <f t="shared" si="0"/>
        <v>1.5986620860087015</v>
      </c>
      <c r="G1" s="55">
        <f t="shared" si="0"/>
        <v>2.9909783866667565</v>
      </c>
      <c r="H1" s="55">
        <f t="shared" si="0"/>
        <v>29.232431178359882</v>
      </c>
      <c r="I1" s="55">
        <f t="shared" si="0"/>
        <v>29.28661618811509</v>
      </c>
      <c r="J1" s="55">
        <f t="shared" si="0"/>
        <v>22.895074544454793</v>
      </c>
      <c r="K1" s="55">
        <f t="shared" si="0"/>
        <v>22.895074544454793</v>
      </c>
    </row>
    <row r="2" spans="1:12" x14ac:dyDescent="0.25">
      <c r="C2" s="11" t="s">
        <v>51</v>
      </c>
      <c r="D2" s="55">
        <f>(D30+D37)/(D31+D38)</f>
        <v>20.609549116266052</v>
      </c>
      <c r="E2" s="55">
        <f t="shared" ref="E2:K2" si="1">(E30+E37)/(E31+E38)</f>
        <v>13.335084826003943</v>
      </c>
      <c r="F2" s="55">
        <f t="shared" si="1"/>
        <v>18.964973097352626</v>
      </c>
      <c r="G2" s="55">
        <f t="shared" si="1"/>
        <v>21.590904183885414</v>
      </c>
      <c r="H2" s="55">
        <f t="shared" si="1"/>
        <v>21.590904183885414</v>
      </c>
      <c r="I2" s="55">
        <f t="shared" si="1"/>
        <v>21.590904183885414</v>
      </c>
      <c r="J2" s="55">
        <f t="shared" si="1"/>
        <v>21.590904183885414</v>
      </c>
      <c r="K2" s="55">
        <f t="shared" si="1"/>
        <v>21.590904183885414</v>
      </c>
    </row>
    <row r="3" spans="1:12" x14ac:dyDescent="0.25">
      <c r="C3" s="11" t="s">
        <v>52</v>
      </c>
      <c r="D3" s="55">
        <f>(D78+D85)/(D79+D86)</f>
        <v>1.0728688304876171</v>
      </c>
      <c r="E3" s="55">
        <f t="shared" ref="E3:K3" si="2">(E78+E85)/(E79+E86)</f>
        <v>0.38025586666666666</v>
      </c>
      <c r="F3" s="55">
        <f t="shared" si="2"/>
        <v>0.5308234232376422</v>
      </c>
      <c r="G3" s="55">
        <f t="shared" si="2"/>
        <v>1.6</v>
      </c>
      <c r="H3" s="55" t="e">
        <f t="shared" si="2"/>
        <v>#DIV/0!</v>
      </c>
      <c r="I3" s="55" t="e">
        <f t="shared" si="2"/>
        <v>#DIV/0!</v>
      </c>
      <c r="J3" s="55" t="e">
        <f t="shared" si="2"/>
        <v>#DIV/0!</v>
      </c>
      <c r="K3" s="55" t="e">
        <f t="shared" si="2"/>
        <v>#DIV/0!</v>
      </c>
    </row>
    <row r="4" spans="1:12" x14ac:dyDescent="0.25">
      <c r="C4" s="11" t="s">
        <v>53</v>
      </c>
      <c r="D4" s="55">
        <f>(D114+D122)/(D116+D123)</f>
        <v>29.814563694702979</v>
      </c>
      <c r="E4" s="55" t="e">
        <f t="shared" ref="E4:K4" si="3">(E114+E122)/(E116+E123)</f>
        <v>#DIV/0!</v>
      </c>
      <c r="F4" s="55">
        <f t="shared" si="3"/>
        <v>18.999983375014548</v>
      </c>
      <c r="G4" s="55">
        <f t="shared" si="3"/>
        <v>32.801834278572855</v>
      </c>
      <c r="H4" s="55">
        <f t="shared" si="3"/>
        <v>32.801834278572855</v>
      </c>
      <c r="I4" s="55">
        <f t="shared" si="3"/>
        <v>32.801834278572855</v>
      </c>
      <c r="J4" s="55">
        <f t="shared" si="3"/>
        <v>32.801834278572855</v>
      </c>
      <c r="K4" s="55">
        <f t="shared" si="3"/>
        <v>32.801834278572855</v>
      </c>
    </row>
    <row r="5" spans="1:12" x14ac:dyDescent="0.25">
      <c r="C5" s="35" t="s">
        <v>54</v>
      </c>
      <c r="D5" s="35">
        <f>D18/D19</f>
        <v>1.4385055554707857</v>
      </c>
      <c r="E5" s="35">
        <f t="shared" ref="E5:K5" si="4">E18/E19</f>
        <v>0.70397766989672805</v>
      </c>
      <c r="F5" s="35">
        <f t="shared" si="4"/>
        <v>1.4874866565126124</v>
      </c>
      <c r="G5" s="35">
        <f t="shared" si="4"/>
        <v>6.3322052421325843</v>
      </c>
      <c r="H5" s="35">
        <f t="shared" si="4"/>
        <v>6.3373566339050873</v>
      </c>
      <c r="I5" s="35" t="e">
        <f t="shared" si="4"/>
        <v>#DIV/0!</v>
      </c>
      <c r="J5" s="35" t="e">
        <f t="shared" si="4"/>
        <v>#DIV/0!</v>
      </c>
      <c r="K5" s="35" t="e">
        <f t="shared" si="4"/>
        <v>#DIV/0!</v>
      </c>
    </row>
    <row r="6" spans="1:12" x14ac:dyDescent="0.25">
      <c r="C6" s="35" t="s">
        <v>51</v>
      </c>
      <c r="D6" s="35">
        <f>D30/D31</f>
        <v>7.1797802575519487</v>
      </c>
      <c r="E6" s="35">
        <f t="shared" ref="E6:K6" si="5">E30/E31</f>
        <v>13.335084826003943</v>
      </c>
      <c r="F6" s="35">
        <f t="shared" si="5"/>
        <v>18.959878312053743</v>
      </c>
      <c r="G6" s="35">
        <f t="shared" si="5"/>
        <v>0</v>
      </c>
      <c r="H6" s="35">
        <f t="shared" si="5"/>
        <v>0</v>
      </c>
      <c r="I6" s="35" t="e">
        <f t="shared" si="5"/>
        <v>#DIV/0!</v>
      </c>
      <c r="J6" s="35" t="e">
        <f t="shared" si="5"/>
        <v>#DIV/0!</v>
      </c>
      <c r="K6" s="35" t="e">
        <f t="shared" si="5"/>
        <v>#DIV/0!</v>
      </c>
    </row>
    <row r="7" spans="1:12" x14ac:dyDescent="0.25">
      <c r="C7" s="35" t="s">
        <v>52</v>
      </c>
      <c r="D7" s="35">
        <f>D78/D79</f>
        <v>0.84541888737231285</v>
      </c>
      <c r="E7" s="35">
        <f t="shared" ref="E7:K7" si="6">E78/E79</f>
        <v>0.38025586666666666</v>
      </c>
      <c r="F7" s="35">
        <f t="shared" si="6"/>
        <v>0.5308234232376422</v>
      </c>
      <c r="G7" s="35" t="e">
        <f t="shared" si="6"/>
        <v>#DIV/0!</v>
      </c>
      <c r="H7" s="35" t="e">
        <f t="shared" si="6"/>
        <v>#DIV/0!</v>
      </c>
      <c r="I7" s="35" t="e">
        <f t="shared" si="6"/>
        <v>#DIV/0!</v>
      </c>
      <c r="J7" s="35" t="e">
        <f t="shared" si="6"/>
        <v>#DIV/0!</v>
      </c>
      <c r="K7" s="35" t="e">
        <f t="shared" si="6"/>
        <v>#DIV/0!</v>
      </c>
    </row>
    <row r="8" spans="1:12" x14ac:dyDescent="0.25">
      <c r="C8" s="35" t="s">
        <v>53</v>
      </c>
      <c r="D8" s="35">
        <f>D114/D116</f>
        <v>7.7611505905750526</v>
      </c>
      <c r="E8" s="35" t="e">
        <f t="shared" ref="E8:K8" si="7">E114/E116</f>
        <v>#DIV/0!</v>
      </c>
      <c r="F8" s="35">
        <f t="shared" si="7"/>
        <v>18.999983375014548</v>
      </c>
      <c r="G8" s="35">
        <f t="shared" si="7"/>
        <v>0</v>
      </c>
      <c r="H8" s="35">
        <f t="shared" si="7"/>
        <v>0</v>
      </c>
      <c r="I8" s="35" t="e">
        <f t="shared" si="7"/>
        <v>#DIV/0!</v>
      </c>
      <c r="J8" s="35" t="e">
        <f t="shared" si="7"/>
        <v>#DIV/0!</v>
      </c>
      <c r="K8" s="35" t="e">
        <f t="shared" si="7"/>
        <v>#DIV/0!</v>
      </c>
    </row>
    <row r="9" spans="1:12" x14ac:dyDescent="0.25">
      <c r="C9" s="11" t="s">
        <v>9</v>
      </c>
      <c r="D9" s="11">
        <f>D25/D26</f>
        <v>8.0212903694025677</v>
      </c>
      <c r="E9" s="11" t="e">
        <f t="shared" ref="E9:K9" si="8">E25/E26</f>
        <v>#DIV/0!</v>
      </c>
      <c r="F9" s="11">
        <f t="shared" si="8"/>
        <v>18.999999940750051</v>
      </c>
      <c r="G9" s="11">
        <f t="shared" si="8"/>
        <v>2.7574800000000002</v>
      </c>
      <c r="H9" s="11" t="e">
        <f t="shared" si="8"/>
        <v>#DIV/0!</v>
      </c>
      <c r="I9" s="11">
        <f t="shared" si="8"/>
        <v>29.28661618811509</v>
      </c>
      <c r="J9" s="11">
        <f t="shared" si="8"/>
        <v>22.895074544454793</v>
      </c>
      <c r="K9" s="11">
        <f t="shared" si="8"/>
        <v>22.895074544454793</v>
      </c>
    </row>
    <row r="10" spans="1:12" x14ac:dyDescent="0.25">
      <c r="C10" s="11" t="s">
        <v>51</v>
      </c>
      <c r="D10" s="11">
        <f>D37/D38</f>
        <v>35.197833444921216</v>
      </c>
      <c r="E10" s="11" t="e">
        <f t="shared" ref="E10:K10" si="9">E37/E38</f>
        <v>#DIV/0!</v>
      </c>
      <c r="F10" s="11">
        <f t="shared" si="9"/>
        <v>18.999999940750051</v>
      </c>
      <c r="G10" s="11" t="e">
        <f t="shared" si="9"/>
        <v>#DIV/0!</v>
      </c>
      <c r="H10" s="11" t="e">
        <f t="shared" si="9"/>
        <v>#DIV/0!</v>
      </c>
      <c r="I10" s="11">
        <f t="shared" si="9"/>
        <v>21.590904183885414</v>
      </c>
      <c r="J10" s="11">
        <f t="shared" si="9"/>
        <v>21.590904183885414</v>
      </c>
      <c r="K10" s="11">
        <f t="shared" si="9"/>
        <v>21.590904183885414</v>
      </c>
    </row>
    <row r="11" spans="1:12" x14ac:dyDescent="0.25">
      <c r="C11" s="11" t="s">
        <v>52</v>
      </c>
      <c r="D11" s="11">
        <f>D85/D86</f>
        <v>1.6041466666666666</v>
      </c>
      <c r="E11" s="11" t="e">
        <f t="shared" ref="E11:K11" si="10">E85/E86</f>
        <v>#DIV/0!</v>
      </c>
      <c r="F11" s="11" t="e">
        <f t="shared" si="10"/>
        <v>#DIV/0!</v>
      </c>
      <c r="G11" s="11">
        <f t="shared" si="10"/>
        <v>1.1574800000000001</v>
      </c>
      <c r="H11" s="11" t="e">
        <f t="shared" si="10"/>
        <v>#DIV/0!</v>
      </c>
      <c r="I11" s="11" t="e">
        <f t="shared" si="10"/>
        <v>#DIV/0!</v>
      </c>
      <c r="J11" s="11" t="e">
        <f t="shared" si="10"/>
        <v>#DIV/0!</v>
      </c>
      <c r="K11" s="11" t="e">
        <f t="shared" si="10"/>
        <v>#DIV/0!</v>
      </c>
    </row>
    <row r="12" spans="1:12" x14ac:dyDescent="0.25">
      <c r="C12" s="11" t="s">
        <v>53</v>
      </c>
      <c r="D12" s="11">
        <f>D85/D86</f>
        <v>1.6041466666666666</v>
      </c>
      <c r="E12" s="11" t="e">
        <f t="shared" ref="E12:K12" si="11">E85/E86</f>
        <v>#DIV/0!</v>
      </c>
      <c r="F12" s="11" t="e">
        <f t="shared" si="11"/>
        <v>#DIV/0!</v>
      </c>
      <c r="G12" s="11">
        <f t="shared" si="11"/>
        <v>1.1574800000000001</v>
      </c>
      <c r="H12" s="11" t="e">
        <f t="shared" si="11"/>
        <v>#DIV/0!</v>
      </c>
      <c r="I12" s="11" t="e">
        <f t="shared" si="11"/>
        <v>#DIV/0!</v>
      </c>
      <c r="J12" s="11" t="e">
        <f t="shared" si="11"/>
        <v>#DIV/0!</v>
      </c>
      <c r="K12" s="11" t="e">
        <f t="shared" si="11"/>
        <v>#DIV/0!</v>
      </c>
    </row>
    <row r="14" spans="1:12" x14ac:dyDescent="0.25">
      <c r="A14" s="10" t="s">
        <v>0</v>
      </c>
      <c r="B14" s="10" t="s">
        <v>1</v>
      </c>
      <c r="C14" s="10" t="s">
        <v>2</v>
      </c>
      <c r="D14" s="10" t="s">
        <v>3</v>
      </c>
      <c r="E14" s="10">
        <v>2018</v>
      </c>
      <c r="F14" s="10">
        <v>2019</v>
      </c>
      <c r="G14" s="10">
        <v>2020</v>
      </c>
      <c r="H14" s="10">
        <v>2021</v>
      </c>
      <c r="I14" s="10">
        <v>2022</v>
      </c>
      <c r="J14" s="10">
        <v>2023</v>
      </c>
      <c r="K14" s="10">
        <v>2024</v>
      </c>
    </row>
    <row r="15" spans="1:12" x14ac:dyDescent="0.25">
      <c r="A15" s="10">
        <v>1</v>
      </c>
      <c r="B15" s="10"/>
      <c r="C15" s="10"/>
      <c r="D15" s="31">
        <f>SUM(E15:K15)</f>
        <v>1446102052.78</v>
      </c>
      <c r="E15" s="31">
        <f t="shared" ref="E15:I18" si="12">E27+E75+E111</f>
        <v>131073660</v>
      </c>
      <c r="F15" s="31">
        <f t="shared" si="12"/>
        <v>362105882.78000003</v>
      </c>
      <c r="G15" s="31">
        <f t="shared" si="12"/>
        <v>385241302</v>
      </c>
      <c r="H15" s="31">
        <f t="shared" si="12"/>
        <v>158457302</v>
      </c>
      <c r="I15" s="31">
        <f t="shared" si="12"/>
        <v>158741302</v>
      </c>
      <c r="J15" s="31">
        <f t="shared" ref="J15:K15" si="13">J27+J75+J111</f>
        <v>125241302</v>
      </c>
      <c r="K15" s="31">
        <f t="shared" si="13"/>
        <v>125241302</v>
      </c>
      <c r="L15" s="46">
        <f>SUM(D17:D19)+D23++D21</f>
        <v>1446102052.78</v>
      </c>
    </row>
    <row r="16" spans="1:12" x14ac:dyDescent="0.25">
      <c r="A16" s="10"/>
      <c r="B16" s="10"/>
      <c r="C16" s="10" t="s">
        <v>22</v>
      </c>
      <c r="D16" s="31">
        <f t="shared" ref="D16:D79" si="14">SUM(E16:K16)</f>
        <v>470810425.42000002</v>
      </c>
      <c r="E16" s="31">
        <f t="shared" si="12"/>
        <v>131073660</v>
      </c>
      <c r="F16" s="49">
        <f t="shared" si="12"/>
        <v>262849161.42000002</v>
      </c>
      <c r="G16" s="31">
        <f t="shared" si="12"/>
        <v>38430302</v>
      </c>
      <c r="H16" s="31">
        <f t="shared" si="12"/>
        <v>38457302</v>
      </c>
      <c r="I16" s="31">
        <f t="shared" si="12"/>
        <v>0</v>
      </c>
      <c r="J16" s="31">
        <f t="shared" ref="J16:K16" si="15">J28+J76+J112</f>
        <v>0</v>
      </c>
      <c r="K16" s="31">
        <f t="shared" si="15"/>
        <v>0</v>
      </c>
      <c r="L16" s="47">
        <f>L15-D15</f>
        <v>0</v>
      </c>
    </row>
    <row r="17" spans="1:13" x14ac:dyDescent="0.25">
      <c r="A17" s="10"/>
      <c r="B17" s="10"/>
      <c r="C17" s="10" t="s">
        <v>5</v>
      </c>
      <c r="D17" s="31">
        <f t="shared" si="14"/>
        <v>0</v>
      </c>
      <c r="E17" s="31">
        <f t="shared" si="12"/>
        <v>0</v>
      </c>
      <c r="F17" s="31">
        <f t="shared" si="12"/>
        <v>0</v>
      </c>
      <c r="G17" s="31">
        <f t="shared" si="12"/>
        <v>0</v>
      </c>
      <c r="H17" s="31">
        <f t="shared" si="12"/>
        <v>0</v>
      </c>
      <c r="I17" s="31">
        <f t="shared" si="12"/>
        <v>0</v>
      </c>
      <c r="J17" s="31">
        <f t="shared" ref="J17:K17" si="16">J29+J77+J113</f>
        <v>0</v>
      </c>
      <c r="K17" s="31">
        <f t="shared" si="16"/>
        <v>0</v>
      </c>
      <c r="L17" s="45">
        <f>L16-D21</f>
        <v>-150754600</v>
      </c>
    </row>
    <row r="18" spans="1:13" x14ac:dyDescent="0.25">
      <c r="A18" s="10"/>
      <c r="B18" s="10"/>
      <c r="C18" s="10" t="s">
        <v>6</v>
      </c>
      <c r="D18" s="31">
        <f t="shared" si="14"/>
        <v>277737080</v>
      </c>
      <c r="E18" s="31">
        <f t="shared" si="12"/>
        <v>54151490</v>
      </c>
      <c r="F18" s="31">
        <f t="shared" si="12"/>
        <v>157180590</v>
      </c>
      <c r="G18" s="31">
        <f t="shared" si="12"/>
        <v>33189000</v>
      </c>
      <c r="H18" s="31">
        <f t="shared" si="12"/>
        <v>33216000</v>
      </c>
      <c r="I18" s="31">
        <f t="shared" si="12"/>
        <v>0</v>
      </c>
      <c r="J18" s="31">
        <f t="shared" ref="J18:K18" si="17">J30+J78+J114</f>
        <v>0</v>
      </c>
      <c r="K18" s="31">
        <f t="shared" si="17"/>
        <v>0</v>
      </c>
    </row>
    <row r="19" spans="1:13" x14ac:dyDescent="0.25">
      <c r="A19" s="10"/>
      <c r="B19" s="10"/>
      <c r="C19" s="10" t="s">
        <v>7</v>
      </c>
      <c r="D19" s="31">
        <f t="shared" si="14"/>
        <v>193073345.42000002</v>
      </c>
      <c r="E19" s="31">
        <f t="shared" ref="E19:I26" si="18">E31+E79+E116</f>
        <v>76922170</v>
      </c>
      <c r="F19" s="31">
        <f t="shared" si="18"/>
        <v>105668571.42</v>
      </c>
      <c r="G19" s="31">
        <f t="shared" si="18"/>
        <v>5241302</v>
      </c>
      <c r="H19" s="31">
        <f t="shared" si="18"/>
        <v>5241302</v>
      </c>
      <c r="I19" s="31">
        <f t="shared" si="18"/>
        <v>0</v>
      </c>
      <c r="J19" s="31">
        <f t="shared" ref="J19:K19" si="19">J31+J79+J116</f>
        <v>0</v>
      </c>
      <c r="K19" s="31">
        <f t="shared" si="19"/>
        <v>0</v>
      </c>
    </row>
    <row r="20" spans="1:13" x14ac:dyDescent="0.25">
      <c r="A20" s="9"/>
      <c r="B20" s="9"/>
      <c r="C20" s="9" t="s">
        <v>44</v>
      </c>
      <c r="D20" s="31">
        <f t="shared" si="14"/>
        <v>200000</v>
      </c>
      <c r="E20" s="39">
        <f t="shared" ref="E20:F20" si="20">E143</f>
        <v>0</v>
      </c>
      <c r="F20" s="39">
        <f t="shared" si="20"/>
        <v>0</v>
      </c>
      <c r="G20" s="39">
        <f>G143</f>
        <v>100000</v>
      </c>
      <c r="H20" s="39">
        <f t="shared" ref="H20:I20" si="21">H143</f>
        <v>100000</v>
      </c>
      <c r="I20" s="39">
        <f t="shared" si="21"/>
        <v>0</v>
      </c>
      <c r="J20" s="39">
        <f t="shared" ref="J20:K20" si="22">J143</f>
        <v>0</v>
      </c>
      <c r="K20" s="39">
        <f t="shared" si="22"/>
        <v>0</v>
      </c>
    </row>
    <row r="21" spans="1:13" x14ac:dyDescent="0.25">
      <c r="A21" s="10"/>
      <c r="B21" s="10"/>
      <c r="C21" s="10" t="s">
        <v>43</v>
      </c>
      <c r="D21" s="31">
        <f t="shared" si="14"/>
        <v>150754600</v>
      </c>
      <c r="E21" s="31">
        <f t="shared" si="18"/>
        <v>0</v>
      </c>
      <c r="F21" s="31">
        <f t="shared" si="18"/>
        <v>85754600</v>
      </c>
      <c r="G21" s="31">
        <f t="shared" si="18"/>
        <v>65000000</v>
      </c>
      <c r="H21" s="31">
        <f t="shared" si="18"/>
        <v>0</v>
      </c>
      <c r="I21" s="31">
        <f t="shared" si="18"/>
        <v>0</v>
      </c>
      <c r="J21" s="31">
        <f t="shared" ref="J21:K21" si="23">J33+J81+J118</f>
        <v>0</v>
      </c>
      <c r="K21" s="31">
        <f t="shared" si="23"/>
        <v>0</v>
      </c>
    </row>
    <row r="22" spans="1:13" x14ac:dyDescent="0.25">
      <c r="A22" s="10"/>
      <c r="B22" s="10"/>
      <c r="C22" s="10" t="s">
        <v>8</v>
      </c>
      <c r="D22" s="31">
        <f t="shared" si="14"/>
        <v>470810425.42000002</v>
      </c>
      <c r="E22" s="31">
        <f t="shared" si="18"/>
        <v>131073660</v>
      </c>
      <c r="F22" s="31">
        <f t="shared" si="18"/>
        <v>262849161.42000002</v>
      </c>
      <c r="G22" s="31">
        <f t="shared" si="18"/>
        <v>38430302</v>
      </c>
      <c r="H22" s="31">
        <f t="shared" si="18"/>
        <v>38457302</v>
      </c>
      <c r="I22" s="31">
        <f t="shared" si="18"/>
        <v>0</v>
      </c>
      <c r="J22" s="31">
        <f t="shared" ref="J22:K22" si="24">J34+J82+J119</f>
        <v>0</v>
      </c>
      <c r="K22" s="31">
        <f t="shared" si="24"/>
        <v>0</v>
      </c>
      <c r="L22" s="46">
        <f>SUM(D22:D23)</f>
        <v>1295347452.78</v>
      </c>
      <c r="M22" s="55">
        <f>L22-D15</f>
        <v>-150754600</v>
      </c>
    </row>
    <row r="23" spans="1:13" x14ac:dyDescent="0.25">
      <c r="A23" s="10"/>
      <c r="B23" s="10"/>
      <c r="C23" s="10" t="s">
        <v>9</v>
      </c>
      <c r="D23" s="31">
        <f t="shared" si="14"/>
        <v>824537027.36000001</v>
      </c>
      <c r="E23" s="31">
        <f t="shared" si="18"/>
        <v>0</v>
      </c>
      <c r="F23" s="31">
        <f t="shared" si="18"/>
        <v>13502121.359999999</v>
      </c>
      <c r="G23" s="31">
        <f t="shared" si="18"/>
        <v>281811000</v>
      </c>
      <c r="H23" s="31">
        <f t="shared" si="18"/>
        <v>120000000</v>
      </c>
      <c r="I23" s="31">
        <f t="shared" si="18"/>
        <v>158741302</v>
      </c>
      <c r="J23" s="31">
        <f t="shared" ref="J23:K23" si="25">J35+J83+J120</f>
        <v>125241302</v>
      </c>
      <c r="K23" s="31">
        <f t="shared" si="25"/>
        <v>125241302</v>
      </c>
      <c r="L23" s="46">
        <f>SUM(D24:D26)</f>
        <v>824537027.3599999</v>
      </c>
    </row>
    <row r="24" spans="1:13" x14ac:dyDescent="0.25">
      <c r="A24" s="10"/>
      <c r="B24" s="10"/>
      <c r="C24" s="10" t="s">
        <v>5</v>
      </c>
      <c r="D24" s="31">
        <f t="shared" si="14"/>
        <v>0</v>
      </c>
      <c r="E24" s="31">
        <f t="shared" si="18"/>
        <v>0</v>
      </c>
      <c r="F24" s="31">
        <f t="shared" si="18"/>
        <v>0</v>
      </c>
      <c r="G24" s="31">
        <f t="shared" si="18"/>
        <v>0</v>
      </c>
      <c r="H24" s="31">
        <f t="shared" si="18"/>
        <v>0</v>
      </c>
      <c r="I24" s="31">
        <f t="shared" si="18"/>
        <v>0</v>
      </c>
      <c r="J24" s="31">
        <f t="shared" ref="J24:K24" si="26">J36+J84+J121</f>
        <v>0</v>
      </c>
      <c r="K24" s="31">
        <f t="shared" si="26"/>
        <v>0</v>
      </c>
    </row>
    <row r="25" spans="1:13" x14ac:dyDescent="0.25">
      <c r="A25" s="10"/>
      <c r="B25" s="10"/>
      <c r="C25" s="10" t="s">
        <v>6</v>
      </c>
      <c r="D25" s="31">
        <f t="shared" si="14"/>
        <v>733138015.28999996</v>
      </c>
      <c r="E25" s="31">
        <f t="shared" si="18"/>
        <v>0</v>
      </c>
      <c r="F25" s="31">
        <f t="shared" si="18"/>
        <v>12827015.289999999</v>
      </c>
      <c r="G25" s="31">
        <f t="shared" si="18"/>
        <v>206811000</v>
      </c>
      <c r="H25" s="31">
        <f t="shared" si="18"/>
        <v>120000000</v>
      </c>
      <c r="I25" s="31">
        <f t="shared" si="18"/>
        <v>153500000</v>
      </c>
      <c r="J25" s="31">
        <f t="shared" ref="J25:K25" si="27">J37+J85+J122</f>
        <v>120000000</v>
      </c>
      <c r="K25" s="31">
        <f t="shared" si="27"/>
        <v>120000000</v>
      </c>
    </row>
    <row r="26" spans="1:13" x14ac:dyDescent="0.25">
      <c r="A26" s="10"/>
      <c r="B26" s="10"/>
      <c r="C26" s="10" t="s">
        <v>7</v>
      </c>
      <c r="D26" s="31">
        <f t="shared" si="14"/>
        <v>91399012.069999993</v>
      </c>
      <c r="E26" s="31">
        <f t="shared" si="18"/>
        <v>0</v>
      </c>
      <c r="F26" s="31">
        <f t="shared" si="18"/>
        <v>675106.07</v>
      </c>
      <c r="G26" s="31">
        <f t="shared" si="18"/>
        <v>75000000</v>
      </c>
      <c r="H26" s="31">
        <f t="shared" si="18"/>
        <v>0</v>
      </c>
      <c r="I26" s="31">
        <f t="shared" si="18"/>
        <v>5241302</v>
      </c>
      <c r="J26" s="31">
        <f t="shared" ref="J26:K26" si="28">J38+J86+J123</f>
        <v>5241302</v>
      </c>
      <c r="K26" s="31">
        <f t="shared" si="28"/>
        <v>5241302</v>
      </c>
    </row>
    <row r="27" spans="1:13" x14ac:dyDescent="0.25">
      <c r="A27" s="10">
        <v>2</v>
      </c>
      <c r="B27" s="10" t="s">
        <v>38</v>
      </c>
      <c r="C27" s="10"/>
      <c r="D27" s="31">
        <f t="shared" si="14"/>
        <v>656855871.36000001</v>
      </c>
      <c r="E27" s="31">
        <f>SUM(E29:E32)+E35</f>
        <v>27554470</v>
      </c>
      <c r="F27" s="54">
        <f t="shared" ref="F27:I27" si="29">SUM(F29:F32)+F35</f>
        <v>106143501.36</v>
      </c>
      <c r="G27" s="31">
        <f t="shared" si="29"/>
        <v>104631580</v>
      </c>
      <c r="H27" s="31">
        <f t="shared" si="29"/>
        <v>104631580</v>
      </c>
      <c r="I27" s="31">
        <f t="shared" si="29"/>
        <v>104631580</v>
      </c>
      <c r="J27" s="31">
        <f t="shared" ref="J27:K27" si="30">SUM(J29:J32)+J35</f>
        <v>104631580</v>
      </c>
      <c r="K27" s="31">
        <f t="shared" si="30"/>
        <v>104631580</v>
      </c>
    </row>
    <row r="28" spans="1:13" x14ac:dyDescent="0.25">
      <c r="A28" s="10"/>
      <c r="B28" s="10"/>
      <c r="C28" s="10" t="s">
        <v>22</v>
      </c>
      <c r="D28" s="31">
        <f t="shared" si="14"/>
        <v>129459010</v>
      </c>
      <c r="E28" s="32">
        <f t="shared" ref="E28:I32" si="31">E40+E52+E64</f>
        <v>27554470</v>
      </c>
      <c r="F28" s="32">
        <f t="shared" si="31"/>
        <v>92641380</v>
      </c>
      <c r="G28" s="32">
        <f t="shared" si="31"/>
        <v>4631580</v>
      </c>
      <c r="H28" s="32">
        <f t="shared" si="31"/>
        <v>4631580</v>
      </c>
      <c r="I28" s="32">
        <f t="shared" si="31"/>
        <v>0</v>
      </c>
      <c r="J28" s="32">
        <f t="shared" ref="J28:K28" si="32">J40+J52+J64</f>
        <v>0</v>
      </c>
      <c r="K28" s="32">
        <f t="shared" si="32"/>
        <v>0</v>
      </c>
    </row>
    <row r="29" spans="1:13" x14ac:dyDescent="0.25">
      <c r="A29" s="10"/>
      <c r="B29" s="10"/>
      <c r="C29" s="10" t="s">
        <v>5</v>
      </c>
      <c r="D29" s="31">
        <f t="shared" si="14"/>
        <v>0</v>
      </c>
      <c r="E29" s="32">
        <f t="shared" si="31"/>
        <v>0</v>
      </c>
      <c r="F29" s="32">
        <f t="shared" si="31"/>
        <v>0</v>
      </c>
      <c r="G29" s="32">
        <f t="shared" si="31"/>
        <v>0</v>
      </c>
      <c r="H29" s="32">
        <f t="shared" si="31"/>
        <v>0</v>
      </c>
      <c r="I29" s="32">
        <f t="shared" si="31"/>
        <v>0</v>
      </c>
      <c r="J29" s="32">
        <f t="shared" ref="J29:K29" si="33">J41+J53+J65</f>
        <v>0</v>
      </c>
      <c r="K29" s="32">
        <f t="shared" si="33"/>
        <v>0</v>
      </c>
    </row>
    <row r="30" spans="1:13" x14ac:dyDescent="0.25">
      <c r="A30" s="10"/>
      <c r="B30" s="10"/>
      <c r="C30" s="10" t="s">
        <v>6</v>
      </c>
      <c r="D30" s="31">
        <f t="shared" si="14"/>
        <v>113632300</v>
      </c>
      <c r="E30" s="32">
        <f t="shared" si="31"/>
        <v>25632300</v>
      </c>
      <c r="F30" s="32">
        <f t="shared" si="31"/>
        <v>88000000</v>
      </c>
      <c r="G30" s="32">
        <f t="shared" si="31"/>
        <v>0</v>
      </c>
      <c r="H30" s="32">
        <f t="shared" si="31"/>
        <v>0</v>
      </c>
      <c r="I30" s="32">
        <f t="shared" si="31"/>
        <v>0</v>
      </c>
      <c r="J30" s="32">
        <f t="shared" ref="J30:K30" si="34">J42+J54+J66</f>
        <v>0</v>
      </c>
      <c r="K30" s="32">
        <f t="shared" si="34"/>
        <v>0</v>
      </c>
    </row>
    <row r="31" spans="1:13" x14ac:dyDescent="0.25">
      <c r="A31" s="10"/>
      <c r="B31" s="10"/>
      <c r="C31" s="10" t="s">
        <v>7</v>
      </c>
      <c r="D31" s="31">
        <f t="shared" si="14"/>
        <v>15826710</v>
      </c>
      <c r="E31" s="32">
        <f t="shared" si="31"/>
        <v>1922170</v>
      </c>
      <c r="F31" s="32">
        <f t="shared" si="31"/>
        <v>4641380</v>
      </c>
      <c r="G31" s="32">
        <f t="shared" si="31"/>
        <v>4631580</v>
      </c>
      <c r="H31" s="32">
        <f t="shared" si="31"/>
        <v>4631580</v>
      </c>
      <c r="I31" s="32">
        <f t="shared" si="31"/>
        <v>0</v>
      </c>
      <c r="J31" s="32">
        <f t="shared" ref="J31:K31" si="35">J43+J55+J67</f>
        <v>0</v>
      </c>
      <c r="K31" s="32">
        <f t="shared" si="35"/>
        <v>0</v>
      </c>
    </row>
    <row r="32" spans="1:13" x14ac:dyDescent="0.25">
      <c r="A32" s="10"/>
      <c r="B32" s="10"/>
      <c r="C32" s="10" t="s">
        <v>36</v>
      </c>
      <c r="D32" s="31">
        <f t="shared" si="14"/>
        <v>0</v>
      </c>
      <c r="E32" s="32">
        <f t="shared" si="31"/>
        <v>0</v>
      </c>
      <c r="F32" s="32">
        <f t="shared" si="31"/>
        <v>0</v>
      </c>
      <c r="G32" s="32">
        <f t="shared" si="31"/>
        <v>0</v>
      </c>
      <c r="H32" s="32">
        <f t="shared" si="31"/>
        <v>0</v>
      </c>
      <c r="I32" s="32">
        <f t="shared" si="31"/>
        <v>0</v>
      </c>
      <c r="J32" s="32">
        <f t="shared" ref="J32:K32" si="36">J44+J56+J68</f>
        <v>0</v>
      </c>
      <c r="K32" s="32">
        <f t="shared" si="36"/>
        <v>0</v>
      </c>
    </row>
    <row r="33" spans="1:11" x14ac:dyDescent="0.25">
      <c r="A33" s="10"/>
      <c r="B33" s="10"/>
      <c r="C33" s="10" t="s">
        <v>43</v>
      </c>
      <c r="D33" s="31">
        <f t="shared" si="14"/>
        <v>0</v>
      </c>
      <c r="E33" s="32"/>
      <c r="F33" s="32"/>
      <c r="G33" s="32"/>
      <c r="H33" s="32"/>
      <c r="I33" s="32"/>
      <c r="J33" s="32"/>
      <c r="K33" s="32"/>
    </row>
    <row r="34" spans="1:11" x14ac:dyDescent="0.25">
      <c r="A34" s="10"/>
      <c r="B34" s="10"/>
      <c r="C34" s="10" t="s">
        <v>8</v>
      </c>
      <c r="D34" s="31">
        <f t="shared" si="14"/>
        <v>129459010</v>
      </c>
      <c r="E34" s="32">
        <f t="shared" ref="E34:I38" si="37">E46+E58+E70</f>
        <v>27554470</v>
      </c>
      <c r="F34" s="32">
        <f t="shared" si="37"/>
        <v>92641380</v>
      </c>
      <c r="G34" s="32">
        <f t="shared" si="37"/>
        <v>4631580</v>
      </c>
      <c r="H34" s="32">
        <f t="shared" si="37"/>
        <v>4631580</v>
      </c>
      <c r="I34" s="32">
        <f t="shared" si="37"/>
        <v>0</v>
      </c>
      <c r="J34" s="32">
        <f t="shared" ref="J34:K34" si="38">J46+J58+J70</f>
        <v>0</v>
      </c>
      <c r="K34" s="32">
        <f t="shared" si="38"/>
        <v>0</v>
      </c>
    </row>
    <row r="35" spans="1:11" x14ac:dyDescent="0.25">
      <c r="A35" s="10"/>
      <c r="B35" s="10"/>
      <c r="C35" s="10" t="s">
        <v>9</v>
      </c>
      <c r="D35" s="31">
        <f t="shared" si="14"/>
        <v>527396861.36000001</v>
      </c>
      <c r="E35" s="32">
        <f t="shared" si="37"/>
        <v>0</v>
      </c>
      <c r="F35" s="32">
        <f t="shared" si="37"/>
        <v>13502121.359999999</v>
      </c>
      <c r="G35" s="32">
        <f t="shared" si="37"/>
        <v>100000000</v>
      </c>
      <c r="H35" s="32">
        <f t="shared" si="37"/>
        <v>100000000</v>
      </c>
      <c r="I35" s="32">
        <f t="shared" si="37"/>
        <v>104631580</v>
      </c>
      <c r="J35" s="32">
        <f t="shared" ref="J35:K35" si="39">J47+J59+J71</f>
        <v>104631580</v>
      </c>
      <c r="K35" s="32">
        <f t="shared" si="39"/>
        <v>104631580</v>
      </c>
    </row>
    <row r="36" spans="1:11" x14ac:dyDescent="0.25">
      <c r="A36" s="10"/>
      <c r="B36" s="10"/>
      <c r="C36" s="10" t="s">
        <v>5</v>
      </c>
      <c r="D36" s="31">
        <f t="shared" si="14"/>
        <v>0</v>
      </c>
      <c r="E36" s="32">
        <f t="shared" si="37"/>
        <v>0</v>
      </c>
      <c r="F36" s="32">
        <f t="shared" si="37"/>
        <v>0</v>
      </c>
      <c r="G36" s="32">
        <f t="shared" si="37"/>
        <v>0</v>
      </c>
      <c r="H36" s="32">
        <f t="shared" si="37"/>
        <v>0</v>
      </c>
      <c r="I36" s="32">
        <f t="shared" si="37"/>
        <v>0</v>
      </c>
      <c r="J36" s="32">
        <f t="shared" ref="J36:K36" si="40">J48+J60+J72</f>
        <v>0</v>
      </c>
      <c r="K36" s="32">
        <f t="shared" si="40"/>
        <v>0</v>
      </c>
    </row>
    <row r="37" spans="1:11" x14ac:dyDescent="0.25">
      <c r="A37" s="10"/>
      <c r="B37" s="10"/>
      <c r="C37" s="10" t="s">
        <v>6</v>
      </c>
      <c r="D37" s="31">
        <f t="shared" si="14"/>
        <v>512827015.28999996</v>
      </c>
      <c r="E37" s="32">
        <f t="shared" si="37"/>
        <v>0</v>
      </c>
      <c r="F37" s="32">
        <f t="shared" si="37"/>
        <v>12827015.289999999</v>
      </c>
      <c r="G37" s="32">
        <f t="shared" si="37"/>
        <v>100000000</v>
      </c>
      <c r="H37" s="32">
        <f t="shared" si="37"/>
        <v>100000000</v>
      </c>
      <c r="I37" s="32">
        <f t="shared" si="37"/>
        <v>100000000</v>
      </c>
      <c r="J37" s="32">
        <f t="shared" ref="J37:K37" si="41">J49+J61+J73</f>
        <v>100000000</v>
      </c>
      <c r="K37" s="32">
        <f t="shared" si="41"/>
        <v>100000000</v>
      </c>
    </row>
    <row r="38" spans="1:11" x14ac:dyDescent="0.25">
      <c r="A38" s="10"/>
      <c r="B38" s="10"/>
      <c r="C38" s="10" t="s">
        <v>7</v>
      </c>
      <c r="D38" s="31">
        <f t="shared" si="14"/>
        <v>14569846.07</v>
      </c>
      <c r="E38" s="32">
        <f t="shared" si="37"/>
        <v>0</v>
      </c>
      <c r="F38" s="32">
        <f t="shared" si="37"/>
        <v>675106.07</v>
      </c>
      <c r="G38" s="32">
        <f t="shared" si="37"/>
        <v>0</v>
      </c>
      <c r="H38" s="32">
        <f t="shared" si="37"/>
        <v>0</v>
      </c>
      <c r="I38" s="32">
        <f t="shared" si="37"/>
        <v>4631580</v>
      </c>
      <c r="J38" s="32">
        <f t="shared" ref="J38:K38" si="42">J50+J62+J74</f>
        <v>4631580</v>
      </c>
      <c r="K38" s="32">
        <f t="shared" si="42"/>
        <v>4631580</v>
      </c>
    </row>
    <row r="39" spans="1:11" x14ac:dyDescent="0.25">
      <c r="A39" s="10" t="s">
        <v>10</v>
      </c>
      <c r="B39" s="10" t="s">
        <v>40</v>
      </c>
      <c r="C39" s="10"/>
      <c r="D39" s="31">
        <f t="shared" si="14"/>
        <v>656846071.36000001</v>
      </c>
      <c r="E39" s="31">
        <f>SUM(E41:E44)+E47</f>
        <v>27554470</v>
      </c>
      <c r="F39" s="31">
        <f t="shared" ref="F39:I39" si="43">SUM(F41:F44)+F47</f>
        <v>106133701.36</v>
      </c>
      <c r="G39" s="31">
        <f t="shared" si="43"/>
        <v>104631580</v>
      </c>
      <c r="H39" s="31">
        <f t="shared" si="43"/>
        <v>104631580</v>
      </c>
      <c r="I39" s="31">
        <f t="shared" si="43"/>
        <v>104631580</v>
      </c>
      <c r="J39" s="31">
        <f t="shared" ref="J39:K39" si="44">SUM(J41:J44)+J47</f>
        <v>104631580</v>
      </c>
      <c r="K39" s="31">
        <f t="shared" si="44"/>
        <v>104631580</v>
      </c>
    </row>
    <row r="40" spans="1:11" x14ac:dyDescent="0.25">
      <c r="A40" s="10"/>
      <c r="B40" s="10" t="s">
        <v>42</v>
      </c>
      <c r="C40" s="10" t="s">
        <v>22</v>
      </c>
      <c r="D40" s="31">
        <f t="shared" si="14"/>
        <v>129449210</v>
      </c>
      <c r="E40" s="33">
        <f>E41+E42+E43+E44</f>
        <v>27554470</v>
      </c>
      <c r="F40" s="33">
        <f t="shared" ref="F40:I40" si="45">F41+F42+F43+F44</f>
        <v>92631580</v>
      </c>
      <c r="G40" s="33">
        <f t="shared" si="45"/>
        <v>4631580</v>
      </c>
      <c r="H40" s="33">
        <f t="shared" si="45"/>
        <v>4631580</v>
      </c>
      <c r="I40" s="33">
        <f t="shared" si="45"/>
        <v>0</v>
      </c>
      <c r="J40" s="33">
        <f t="shared" ref="J40:K40" si="46">J41+J42+J43+J44</f>
        <v>0</v>
      </c>
      <c r="K40" s="33">
        <f t="shared" si="46"/>
        <v>0</v>
      </c>
    </row>
    <row r="41" spans="1:11" x14ac:dyDescent="0.25">
      <c r="A41" s="10"/>
      <c r="B41" s="10"/>
      <c r="C41" s="10" t="s">
        <v>5</v>
      </c>
      <c r="D41" s="31">
        <f t="shared" si="14"/>
        <v>0</v>
      </c>
      <c r="E41" s="29"/>
      <c r="F41" s="29"/>
      <c r="G41" s="29"/>
      <c r="H41" s="29"/>
      <c r="I41" s="29"/>
      <c r="J41" s="29"/>
      <c r="K41" s="29"/>
    </row>
    <row r="42" spans="1:11" x14ac:dyDescent="0.25">
      <c r="A42" s="10"/>
      <c r="B42" s="10"/>
      <c r="C42" s="10" t="s">
        <v>6</v>
      </c>
      <c r="D42" s="31">
        <f t="shared" si="14"/>
        <v>113632300</v>
      </c>
      <c r="E42" s="29">
        <f>(25095.27+537.03)*1000</f>
        <v>25632300</v>
      </c>
      <c r="F42" s="29">
        <v>88000000</v>
      </c>
      <c r="G42" s="29"/>
      <c r="H42" s="29"/>
      <c r="I42" s="29"/>
      <c r="J42" s="29"/>
      <c r="K42" s="29"/>
    </row>
    <row r="43" spans="1:11" x14ac:dyDescent="0.25">
      <c r="A43" s="10"/>
      <c r="B43" s="10"/>
      <c r="C43" s="10" t="s">
        <v>7</v>
      </c>
      <c r="D43" s="31">
        <f t="shared" si="14"/>
        <v>15816910</v>
      </c>
      <c r="E43" s="30">
        <f>(1320.8+28.27+573.1)*1000</f>
        <v>1922170</v>
      </c>
      <c r="F43" s="30">
        <v>4631580</v>
      </c>
      <c r="G43" s="30">
        <v>4631580</v>
      </c>
      <c r="H43" s="30">
        <v>4631580</v>
      </c>
      <c r="I43" s="30"/>
      <c r="J43" s="30"/>
      <c r="K43" s="30"/>
    </row>
    <row r="44" spans="1:11" x14ac:dyDescent="0.25">
      <c r="A44" s="10"/>
      <c r="B44" s="10"/>
      <c r="C44" s="10" t="s">
        <v>36</v>
      </c>
      <c r="D44" s="31">
        <f t="shared" si="14"/>
        <v>0</v>
      </c>
      <c r="E44" s="30"/>
      <c r="F44" s="30"/>
      <c r="G44" s="30"/>
      <c r="H44" s="30"/>
      <c r="I44" s="30"/>
      <c r="J44" s="30"/>
      <c r="K44" s="30"/>
    </row>
    <row r="45" spans="1:11" x14ac:dyDescent="0.25">
      <c r="A45" s="10"/>
      <c r="B45" s="10"/>
      <c r="C45" s="10" t="s">
        <v>43</v>
      </c>
      <c r="D45" s="31">
        <f t="shared" si="14"/>
        <v>0</v>
      </c>
      <c r="E45" s="30"/>
      <c r="F45" s="30"/>
      <c r="G45" s="30"/>
      <c r="H45" s="30"/>
      <c r="I45" s="30"/>
      <c r="J45" s="30"/>
      <c r="K45" s="30"/>
    </row>
    <row r="46" spans="1:11" x14ac:dyDescent="0.25">
      <c r="A46" s="10"/>
      <c r="B46" s="10"/>
      <c r="C46" s="10" t="s">
        <v>8</v>
      </c>
      <c r="D46" s="31">
        <f t="shared" si="14"/>
        <v>129449210</v>
      </c>
      <c r="E46" s="29">
        <f>E39-E47</f>
        <v>27554470</v>
      </c>
      <c r="F46" s="29">
        <f t="shared" ref="F46:I46" si="47">F39-F47</f>
        <v>92631580</v>
      </c>
      <c r="G46" s="29">
        <f t="shared" si="47"/>
        <v>4631580</v>
      </c>
      <c r="H46" s="29">
        <f t="shared" si="47"/>
        <v>4631580</v>
      </c>
      <c r="I46" s="29">
        <f t="shared" si="47"/>
        <v>0</v>
      </c>
      <c r="J46" s="29">
        <f t="shared" ref="J46:K46" si="48">J39-J47</f>
        <v>0</v>
      </c>
      <c r="K46" s="29">
        <f t="shared" si="48"/>
        <v>0</v>
      </c>
    </row>
    <row r="47" spans="1:11" x14ac:dyDescent="0.25">
      <c r="A47" s="10"/>
      <c r="B47" s="10"/>
      <c r="C47" s="10" t="s">
        <v>9</v>
      </c>
      <c r="D47" s="31">
        <f t="shared" si="14"/>
        <v>527396861.36000001</v>
      </c>
      <c r="E47" s="34">
        <f>SUM(E48:E50)</f>
        <v>0</v>
      </c>
      <c r="F47" s="34">
        <f t="shared" ref="F47:I47" si="49">SUM(F48:F50)</f>
        <v>13502121.359999999</v>
      </c>
      <c r="G47" s="34">
        <f t="shared" si="49"/>
        <v>100000000</v>
      </c>
      <c r="H47" s="34">
        <f t="shared" si="49"/>
        <v>100000000</v>
      </c>
      <c r="I47" s="34">
        <f t="shared" si="49"/>
        <v>104631580</v>
      </c>
      <c r="J47" s="34">
        <f t="shared" ref="J47:K47" si="50">SUM(J48:J50)</f>
        <v>104631580</v>
      </c>
      <c r="K47" s="34">
        <f t="shared" si="50"/>
        <v>104631580</v>
      </c>
    </row>
    <row r="48" spans="1:11" x14ac:dyDescent="0.25">
      <c r="A48" s="10"/>
      <c r="B48" s="10"/>
      <c r="C48" s="10" t="s">
        <v>5</v>
      </c>
      <c r="D48" s="31">
        <f t="shared" si="14"/>
        <v>0</v>
      </c>
      <c r="E48" s="29"/>
      <c r="F48" s="29"/>
      <c r="G48" s="29"/>
      <c r="H48" s="29"/>
      <c r="I48" s="29"/>
      <c r="J48" s="29"/>
      <c r="K48" s="29"/>
    </row>
    <row r="49" spans="1:11" x14ac:dyDescent="0.25">
      <c r="A49" s="10"/>
      <c r="B49" s="10"/>
      <c r="C49" s="10" t="s">
        <v>6</v>
      </c>
      <c r="D49" s="31">
        <f t="shared" si="14"/>
        <v>512827015.28999996</v>
      </c>
      <c r="E49" s="29">
        <v>0</v>
      </c>
      <c r="F49" s="29">
        <v>12827015.289999999</v>
      </c>
      <c r="G49" s="29">
        <v>100000000</v>
      </c>
      <c r="H49" s="29">
        <v>100000000</v>
      </c>
      <c r="I49" s="29">
        <v>100000000</v>
      </c>
      <c r="J49" s="29">
        <v>100000000</v>
      </c>
      <c r="K49" s="29">
        <v>100000000</v>
      </c>
    </row>
    <row r="50" spans="1:11" x14ac:dyDescent="0.25">
      <c r="A50" s="10"/>
      <c r="B50" s="10"/>
      <c r="C50" s="10" t="s">
        <v>7</v>
      </c>
      <c r="D50" s="31">
        <f t="shared" si="14"/>
        <v>14569846.07</v>
      </c>
      <c r="E50" s="29"/>
      <c r="F50" s="29">
        <v>675106.07</v>
      </c>
      <c r="G50" s="29"/>
      <c r="H50" s="29"/>
      <c r="I50" s="29">
        <v>4631580</v>
      </c>
      <c r="J50" s="29">
        <v>4631580</v>
      </c>
      <c r="K50" s="29">
        <v>4631580</v>
      </c>
    </row>
    <row r="51" spans="1:11" x14ac:dyDescent="0.25">
      <c r="A51" s="10" t="s">
        <v>12</v>
      </c>
      <c r="B51" s="10" t="s">
        <v>41</v>
      </c>
      <c r="C51" s="10"/>
      <c r="D51" s="31">
        <f t="shared" si="14"/>
        <v>9800</v>
      </c>
      <c r="E51" s="31">
        <f>SUM(E53:E56)+E59</f>
        <v>0</v>
      </c>
      <c r="F51" s="31">
        <f t="shared" ref="F51:I51" si="51">SUM(F53:F56)+F59</f>
        <v>9800</v>
      </c>
      <c r="G51" s="31">
        <f t="shared" si="51"/>
        <v>0</v>
      </c>
      <c r="H51" s="31">
        <f t="shared" si="51"/>
        <v>0</v>
      </c>
      <c r="I51" s="31">
        <f t="shared" si="51"/>
        <v>0</v>
      </c>
      <c r="J51" s="31">
        <f t="shared" ref="J51:K51" si="52">SUM(J53:J56)+J59</f>
        <v>0</v>
      </c>
      <c r="K51" s="31">
        <f t="shared" si="52"/>
        <v>0</v>
      </c>
    </row>
    <row r="52" spans="1:11" x14ac:dyDescent="0.25">
      <c r="A52" s="10"/>
      <c r="B52" s="10"/>
      <c r="C52" s="10" t="s">
        <v>22</v>
      </c>
      <c r="D52" s="31">
        <f t="shared" si="14"/>
        <v>9800</v>
      </c>
      <c r="E52" s="33">
        <f>E53+E54+E55+E56</f>
        <v>0</v>
      </c>
      <c r="F52" s="33">
        <f t="shared" ref="F52:I52" si="53">F53+F54+F55+F56</f>
        <v>9800</v>
      </c>
      <c r="G52" s="33">
        <f t="shared" si="53"/>
        <v>0</v>
      </c>
      <c r="H52" s="33">
        <f t="shared" si="53"/>
        <v>0</v>
      </c>
      <c r="I52" s="33">
        <f t="shared" si="53"/>
        <v>0</v>
      </c>
      <c r="J52" s="33">
        <f t="shared" ref="J52:K52" si="54">J53+J54+J55+J56</f>
        <v>0</v>
      </c>
      <c r="K52" s="33">
        <f t="shared" si="54"/>
        <v>0</v>
      </c>
    </row>
    <row r="53" spans="1:11" x14ac:dyDescent="0.25">
      <c r="A53" s="10"/>
      <c r="B53" s="10"/>
      <c r="C53" s="10" t="s">
        <v>5</v>
      </c>
      <c r="D53" s="31">
        <f t="shared" si="14"/>
        <v>0</v>
      </c>
      <c r="E53" s="29"/>
      <c r="F53" s="29"/>
      <c r="G53" s="29"/>
      <c r="H53" s="29"/>
      <c r="I53" s="29"/>
      <c r="J53" s="29"/>
      <c r="K53" s="29"/>
    </row>
    <row r="54" spans="1:11" x14ac:dyDescent="0.25">
      <c r="A54" s="10"/>
      <c r="B54" s="10"/>
      <c r="C54" s="10" t="s">
        <v>6</v>
      </c>
      <c r="D54" s="31">
        <f t="shared" si="14"/>
        <v>0</v>
      </c>
      <c r="E54" s="29">
        <v>0</v>
      </c>
      <c r="F54" s="29"/>
      <c r="G54" s="29"/>
      <c r="H54" s="29"/>
      <c r="I54" s="29"/>
      <c r="J54" s="29"/>
      <c r="K54" s="29"/>
    </row>
    <row r="55" spans="1:11" x14ac:dyDescent="0.25">
      <c r="A55" s="10"/>
      <c r="B55" s="10"/>
      <c r="C55" s="10" t="s">
        <v>7</v>
      </c>
      <c r="D55" s="31">
        <f t="shared" si="14"/>
        <v>9800</v>
      </c>
      <c r="E55" s="30">
        <v>0</v>
      </c>
      <c r="F55" s="30">
        <v>9800</v>
      </c>
      <c r="G55" s="30"/>
      <c r="H55" s="30"/>
      <c r="I55" s="30"/>
      <c r="J55" s="30"/>
      <c r="K55" s="30"/>
    </row>
    <row r="56" spans="1:11" x14ac:dyDescent="0.25">
      <c r="A56" s="10"/>
      <c r="B56" s="10"/>
      <c r="C56" s="10" t="s">
        <v>36</v>
      </c>
      <c r="D56" s="31">
        <f t="shared" si="14"/>
        <v>0</v>
      </c>
      <c r="E56" s="30"/>
      <c r="F56" s="30"/>
      <c r="G56" s="30"/>
      <c r="H56" s="30"/>
      <c r="I56" s="30"/>
      <c r="J56" s="30"/>
      <c r="K56" s="30"/>
    </row>
    <row r="57" spans="1:11" x14ac:dyDescent="0.25">
      <c r="A57" s="10"/>
      <c r="B57" s="10"/>
      <c r="C57" s="10" t="s">
        <v>43</v>
      </c>
      <c r="D57" s="31">
        <f t="shared" si="14"/>
        <v>0</v>
      </c>
      <c r="E57" s="30"/>
      <c r="F57" s="30"/>
      <c r="G57" s="30"/>
      <c r="H57" s="30"/>
      <c r="I57" s="30"/>
      <c r="J57" s="30"/>
      <c r="K57" s="30"/>
    </row>
    <row r="58" spans="1:11" x14ac:dyDescent="0.25">
      <c r="A58" s="10"/>
      <c r="B58" s="10"/>
      <c r="C58" s="10" t="s">
        <v>8</v>
      </c>
      <c r="D58" s="31">
        <f t="shared" si="14"/>
        <v>9800</v>
      </c>
      <c r="E58" s="29">
        <f>E51-E59</f>
        <v>0</v>
      </c>
      <c r="F58" s="32">
        <f t="shared" ref="F58:I58" si="55">F51-F59</f>
        <v>9800</v>
      </c>
      <c r="G58" s="29">
        <f t="shared" si="55"/>
        <v>0</v>
      </c>
      <c r="H58" s="29">
        <f t="shared" si="55"/>
        <v>0</v>
      </c>
      <c r="I58" s="29">
        <f t="shared" si="55"/>
        <v>0</v>
      </c>
      <c r="J58" s="29">
        <f t="shared" ref="J58:K58" si="56">J51-J59</f>
        <v>0</v>
      </c>
      <c r="K58" s="29">
        <f t="shared" si="56"/>
        <v>0</v>
      </c>
    </row>
    <row r="59" spans="1:11" x14ac:dyDescent="0.25">
      <c r="A59" s="10"/>
      <c r="B59" s="10"/>
      <c r="C59" s="10" t="s">
        <v>9</v>
      </c>
      <c r="D59" s="31">
        <f t="shared" si="14"/>
        <v>0</v>
      </c>
      <c r="E59" s="34">
        <f>SUM(E60:E62)</f>
        <v>0</v>
      </c>
      <c r="F59" s="34">
        <f t="shared" ref="F59:I59" si="57">SUM(F60:F62)</f>
        <v>0</v>
      </c>
      <c r="G59" s="34">
        <f t="shared" si="57"/>
        <v>0</v>
      </c>
      <c r="H59" s="34">
        <f t="shared" si="57"/>
        <v>0</v>
      </c>
      <c r="I59" s="34">
        <f t="shared" si="57"/>
        <v>0</v>
      </c>
      <c r="J59" s="34">
        <f t="shared" ref="J59:K59" si="58">SUM(J60:J62)</f>
        <v>0</v>
      </c>
      <c r="K59" s="34">
        <f t="shared" si="58"/>
        <v>0</v>
      </c>
    </row>
    <row r="60" spans="1:11" x14ac:dyDescent="0.25">
      <c r="A60" s="10"/>
      <c r="B60" s="10"/>
      <c r="C60" s="10" t="s">
        <v>5</v>
      </c>
      <c r="D60" s="31">
        <f t="shared" si="14"/>
        <v>0</v>
      </c>
      <c r="E60" s="29"/>
      <c r="F60" s="29"/>
      <c r="G60" s="29"/>
      <c r="H60" s="29"/>
      <c r="I60" s="29"/>
      <c r="J60" s="29"/>
      <c r="K60" s="29"/>
    </row>
    <row r="61" spans="1:11" x14ac:dyDescent="0.25">
      <c r="A61" s="10"/>
      <c r="B61" s="10"/>
      <c r="C61" s="10" t="s">
        <v>6</v>
      </c>
      <c r="D61" s="31">
        <f t="shared" si="14"/>
        <v>0</v>
      </c>
      <c r="E61" s="29">
        <v>0</v>
      </c>
      <c r="F61" s="29"/>
      <c r="G61" s="29"/>
      <c r="H61" s="29"/>
      <c r="I61" s="29"/>
      <c r="J61" s="29"/>
      <c r="K61" s="29"/>
    </row>
    <row r="62" spans="1:11" x14ac:dyDescent="0.25">
      <c r="A62" s="10"/>
      <c r="B62" s="10"/>
      <c r="C62" s="10" t="s">
        <v>7</v>
      </c>
      <c r="D62" s="31">
        <f t="shared" si="14"/>
        <v>0</v>
      </c>
      <c r="E62" s="29"/>
      <c r="F62" s="29"/>
      <c r="G62" s="29"/>
      <c r="H62" s="29"/>
      <c r="I62" s="29"/>
      <c r="J62" s="29"/>
      <c r="K62" s="29"/>
    </row>
    <row r="63" spans="1:11" x14ac:dyDescent="0.25">
      <c r="A63" s="10" t="s">
        <v>13</v>
      </c>
      <c r="B63" s="10" t="s">
        <v>14</v>
      </c>
      <c r="C63" s="10"/>
      <c r="D63" s="31">
        <f t="shared" si="14"/>
        <v>0</v>
      </c>
      <c r="E63" s="31">
        <f>SUM(E65:E68)+E71</f>
        <v>0</v>
      </c>
      <c r="F63" s="31">
        <f t="shared" ref="F63:I63" si="59">SUM(F65:F68)+F71</f>
        <v>0</v>
      </c>
      <c r="G63" s="31">
        <f t="shared" si="59"/>
        <v>0</v>
      </c>
      <c r="H63" s="31">
        <f t="shared" si="59"/>
        <v>0</v>
      </c>
      <c r="I63" s="31">
        <f t="shared" si="59"/>
        <v>0</v>
      </c>
      <c r="J63" s="31">
        <f t="shared" ref="J63:K63" si="60">SUM(J65:J68)+J71</f>
        <v>0</v>
      </c>
      <c r="K63" s="31">
        <f t="shared" si="60"/>
        <v>0</v>
      </c>
    </row>
    <row r="64" spans="1:11" x14ac:dyDescent="0.25">
      <c r="A64" s="10"/>
      <c r="B64" s="10"/>
      <c r="C64" s="10" t="s">
        <v>22</v>
      </c>
      <c r="D64" s="31">
        <f t="shared" si="14"/>
        <v>0</v>
      </c>
      <c r="E64" s="33">
        <f>E65+E66+E67+E68</f>
        <v>0</v>
      </c>
      <c r="F64" s="33">
        <f t="shared" ref="F64:I64" si="61">F65+F66+F67+F68</f>
        <v>0</v>
      </c>
      <c r="G64" s="33">
        <f t="shared" si="61"/>
        <v>0</v>
      </c>
      <c r="H64" s="33">
        <f t="shared" si="61"/>
        <v>0</v>
      </c>
      <c r="I64" s="33">
        <f t="shared" si="61"/>
        <v>0</v>
      </c>
      <c r="J64" s="33">
        <f t="shared" ref="J64:K64" si="62">J65+J66+J67+J68</f>
        <v>0</v>
      </c>
      <c r="K64" s="33">
        <f t="shared" si="62"/>
        <v>0</v>
      </c>
    </row>
    <row r="65" spans="1:11" x14ac:dyDescent="0.25">
      <c r="A65" s="10"/>
      <c r="B65" s="10"/>
      <c r="C65" s="10" t="s">
        <v>5</v>
      </c>
      <c r="D65" s="31">
        <f t="shared" si="14"/>
        <v>0</v>
      </c>
      <c r="E65" s="29"/>
      <c r="F65" s="29"/>
      <c r="G65" s="29"/>
      <c r="H65" s="29"/>
      <c r="I65" s="29"/>
      <c r="J65" s="29"/>
      <c r="K65" s="29"/>
    </row>
    <row r="66" spans="1:11" x14ac:dyDescent="0.25">
      <c r="A66" s="10"/>
      <c r="B66" s="10"/>
      <c r="C66" s="10" t="s">
        <v>6</v>
      </c>
      <c r="D66" s="31">
        <f t="shared" si="14"/>
        <v>0</v>
      </c>
      <c r="E66" s="29"/>
      <c r="F66" s="29"/>
      <c r="G66" s="29"/>
      <c r="H66" s="29"/>
      <c r="I66" s="29"/>
      <c r="J66" s="29"/>
      <c r="K66" s="29"/>
    </row>
    <row r="67" spans="1:11" x14ac:dyDescent="0.25">
      <c r="A67" s="10"/>
      <c r="B67" s="10"/>
      <c r="C67" s="10" t="s">
        <v>7</v>
      </c>
      <c r="D67" s="31">
        <f t="shared" si="14"/>
        <v>0</v>
      </c>
      <c r="E67" s="30"/>
      <c r="F67" s="30">
        <v>0</v>
      </c>
      <c r="G67" s="30">
        <v>0</v>
      </c>
      <c r="H67" s="30"/>
      <c r="I67" s="30"/>
      <c r="J67" s="30"/>
      <c r="K67" s="30"/>
    </row>
    <row r="68" spans="1:11" x14ac:dyDescent="0.25">
      <c r="A68" s="10"/>
      <c r="B68" s="10"/>
      <c r="C68" s="10" t="s">
        <v>36</v>
      </c>
      <c r="D68" s="31">
        <f t="shared" si="14"/>
        <v>0</v>
      </c>
      <c r="E68" s="30"/>
      <c r="F68" s="30"/>
      <c r="G68" s="30"/>
      <c r="H68" s="30"/>
      <c r="I68" s="30"/>
      <c r="J68" s="30"/>
      <c r="K68" s="30"/>
    </row>
    <row r="69" spans="1:11" x14ac:dyDescent="0.25">
      <c r="A69" s="10"/>
      <c r="B69" s="10"/>
      <c r="C69" s="10" t="s">
        <v>43</v>
      </c>
      <c r="D69" s="31">
        <f t="shared" si="14"/>
        <v>0</v>
      </c>
      <c r="E69" s="30"/>
      <c r="F69" s="30"/>
      <c r="G69" s="30"/>
      <c r="H69" s="30"/>
      <c r="I69" s="30"/>
      <c r="J69" s="30"/>
      <c r="K69" s="30"/>
    </row>
    <row r="70" spans="1:11" x14ac:dyDescent="0.25">
      <c r="A70" s="10"/>
      <c r="B70" s="10"/>
      <c r="C70" s="10" t="s">
        <v>8</v>
      </c>
      <c r="D70" s="31">
        <f t="shared" si="14"/>
        <v>0</v>
      </c>
      <c r="E70" s="29">
        <f>E63-E71</f>
        <v>0</v>
      </c>
      <c r="F70" s="29">
        <f t="shared" ref="F70:I70" si="63">F63-F71</f>
        <v>0</v>
      </c>
      <c r="G70" s="29">
        <f t="shared" si="63"/>
        <v>0</v>
      </c>
      <c r="H70" s="29">
        <f t="shared" si="63"/>
        <v>0</v>
      </c>
      <c r="I70" s="29">
        <f t="shared" si="63"/>
        <v>0</v>
      </c>
      <c r="J70" s="29">
        <f t="shared" ref="J70:K70" si="64">J63-J71</f>
        <v>0</v>
      </c>
      <c r="K70" s="29">
        <f t="shared" si="64"/>
        <v>0</v>
      </c>
    </row>
    <row r="71" spans="1:11" x14ac:dyDescent="0.25">
      <c r="A71" s="10"/>
      <c r="B71" s="10"/>
      <c r="C71" s="10" t="s">
        <v>9</v>
      </c>
      <c r="D71" s="31">
        <f t="shared" si="14"/>
        <v>0</v>
      </c>
      <c r="E71" s="34">
        <f>SUM(E72:E74)</f>
        <v>0</v>
      </c>
      <c r="F71" s="34">
        <f t="shared" ref="F71:I71" si="65">SUM(F72:F74)</f>
        <v>0</v>
      </c>
      <c r="G71" s="34">
        <f t="shared" si="65"/>
        <v>0</v>
      </c>
      <c r="H71" s="34">
        <f t="shared" si="65"/>
        <v>0</v>
      </c>
      <c r="I71" s="34">
        <f t="shared" si="65"/>
        <v>0</v>
      </c>
      <c r="J71" s="34">
        <f t="shared" ref="J71:K71" si="66">SUM(J72:J74)</f>
        <v>0</v>
      </c>
      <c r="K71" s="34">
        <f t="shared" si="66"/>
        <v>0</v>
      </c>
    </row>
    <row r="72" spans="1:11" x14ac:dyDescent="0.25">
      <c r="A72" s="10"/>
      <c r="B72" s="10"/>
      <c r="C72" s="10" t="s">
        <v>5</v>
      </c>
      <c r="D72" s="31">
        <f t="shared" si="14"/>
        <v>0</v>
      </c>
      <c r="E72" s="29"/>
      <c r="F72" s="29"/>
      <c r="G72" s="29"/>
      <c r="H72" s="29"/>
      <c r="I72" s="29"/>
      <c r="J72" s="29"/>
      <c r="K72" s="29"/>
    </row>
    <row r="73" spans="1:11" x14ac:dyDescent="0.25">
      <c r="A73" s="10"/>
      <c r="B73" s="10"/>
      <c r="C73" s="10" t="s">
        <v>6</v>
      </c>
      <c r="D73" s="31">
        <f t="shared" si="14"/>
        <v>0</v>
      </c>
      <c r="E73" s="29"/>
      <c r="F73" s="29"/>
      <c r="G73" s="29"/>
      <c r="H73" s="29"/>
      <c r="I73" s="29"/>
      <c r="J73" s="29"/>
      <c r="K73" s="29"/>
    </row>
    <row r="74" spans="1:11" x14ac:dyDescent="0.25">
      <c r="A74" s="10"/>
      <c r="B74" s="10"/>
      <c r="C74" s="10" t="s">
        <v>7</v>
      </c>
      <c r="D74" s="31">
        <f t="shared" si="14"/>
        <v>0</v>
      </c>
      <c r="E74" s="29"/>
      <c r="F74" s="29"/>
      <c r="G74" s="29"/>
      <c r="H74" s="29"/>
      <c r="I74" s="29"/>
      <c r="J74" s="29"/>
      <c r="K74" s="29"/>
    </row>
    <row r="75" spans="1:11" x14ac:dyDescent="0.25">
      <c r="A75" s="10">
        <v>3</v>
      </c>
      <c r="B75" s="10" t="s">
        <v>15</v>
      </c>
      <c r="C75" s="10"/>
      <c r="D75" s="31">
        <f t="shared" si="14"/>
        <v>669355465.42000008</v>
      </c>
      <c r="E75" s="31">
        <f>SUM(E77:E80)+E83</f>
        <v>103519190</v>
      </c>
      <c r="F75" s="31">
        <f>SUM(F77:F80)+F83+F81</f>
        <v>239120275.42000002</v>
      </c>
      <c r="G75" s="31">
        <f>SUM(G77:G80)+G83+G81</f>
        <v>260000000</v>
      </c>
      <c r="H75" s="31">
        <f t="shared" ref="H75:I75" si="67">SUM(H77:H80)+H83</f>
        <v>33216000</v>
      </c>
      <c r="I75" s="31">
        <f t="shared" si="67"/>
        <v>33500000</v>
      </c>
      <c r="J75" s="31">
        <f t="shared" ref="J75:K75" si="68">SUM(J77:J80)+J83</f>
        <v>0</v>
      </c>
      <c r="K75" s="31">
        <f t="shared" si="68"/>
        <v>0</v>
      </c>
    </row>
    <row r="76" spans="1:11" x14ac:dyDescent="0.25">
      <c r="A76" s="10"/>
      <c r="B76" s="10"/>
      <c r="C76" s="10" t="s">
        <v>22</v>
      </c>
      <c r="D76" s="31">
        <f t="shared" si="14"/>
        <v>323289865.42000002</v>
      </c>
      <c r="E76" s="33">
        <f>E77+E78+E79+E80</f>
        <v>103519190</v>
      </c>
      <c r="F76" s="50">
        <f t="shared" ref="F76:I76" si="69">F77+F78+F79+F80</f>
        <v>153365675.42000002</v>
      </c>
      <c r="G76" s="33">
        <f t="shared" si="69"/>
        <v>33189000</v>
      </c>
      <c r="H76" s="33">
        <f t="shared" si="69"/>
        <v>33216000</v>
      </c>
      <c r="I76" s="33">
        <f t="shared" si="69"/>
        <v>0</v>
      </c>
      <c r="J76" s="33">
        <f t="shared" ref="J76:K76" si="70">J77+J78+J79+J80</f>
        <v>0</v>
      </c>
      <c r="K76" s="33">
        <f t="shared" si="70"/>
        <v>0</v>
      </c>
    </row>
    <row r="77" spans="1:11" x14ac:dyDescent="0.25">
      <c r="A77" s="10"/>
      <c r="B77" s="10"/>
      <c r="C77" s="10" t="s">
        <v>5</v>
      </c>
      <c r="D77" s="31">
        <f t="shared" si="14"/>
        <v>0</v>
      </c>
      <c r="E77" s="32">
        <f>E89+E101</f>
        <v>0</v>
      </c>
      <c r="F77" s="32">
        <f t="shared" ref="F77:I80" si="71">F89+F101</f>
        <v>0</v>
      </c>
      <c r="G77" s="32">
        <f t="shared" si="71"/>
        <v>0</v>
      </c>
      <c r="H77" s="32">
        <f t="shared" si="71"/>
        <v>0</v>
      </c>
      <c r="I77" s="32">
        <f t="shared" si="71"/>
        <v>0</v>
      </c>
      <c r="J77" s="32">
        <f t="shared" ref="J77:K77" si="72">J89+J101</f>
        <v>0</v>
      </c>
      <c r="K77" s="32">
        <f t="shared" si="72"/>
        <v>0</v>
      </c>
    </row>
    <row r="78" spans="1:11" x14ac:dyDescent="0.25">
      <c r="A78" s="10"/>
      <c r="B78" s="10"/>
      <c r="C78" s="10" t="s">
        <v>6</v>
      </c>
      <c r="D78" s="31">
        <f t="shared" si="14"/>
        <v>148104780</v>
      </c>
      <c r="E78" s="32">
        <f>E90+E102</f>
        <v>28519190</v>
      </c>
      <c r="F78" s="32">
        <f t="shared" si="71"/>
        <v>53180590</v>
      </c>
      <c r="G78" s="32">
        <f t="shared" si="71"/>
        <v>33189000</v>
      </c>
      <c r="H78" s="32">
        <f t="shared" si="71"/>
        <v>33216000</v>
      </c>
      <c r="I78" s="32">
        <f t="shared" si="71"/>
        <v>0</v>
      </c>
      <c r="J78" s="32">
        <f t="shared" ref="J78:K78" si="73">J90+J102</f>
        <v>0</v>
      </c>
      <c r="K78" s="32">
        <f t="shared" si="73"/>
        <v>0</v>
      </c>
    </row>
    <row r="79" spans="1:11" x14ac:dyDescent="0.25">
      <c r="A79" s="10"/>
      <c r="B79" s="10"/>
      <c r="C79" s="10" t="s">
        <v>7</v>
      </c>
      <c r="D79" s="31">
        <f t="shared" si="14"/>
        <v>175185085.42000002</v>
      </c>
      <c r="E79" s="32">
        <f>E91+E103</f>
        <v>75000000</v>
      </c>
      <c r="F79" s="32">
        <f t="shared" si="71"/>
        <v>100185085.42</v>
      </c>
      <c r="G79" s="32">
        <f t="shared" si="71"/>
        <v>0</v>
      </c>
      <c r="H79" s="32">
        <f t="shared" si="71"/>
        <v>0</v>
      </c>
      <c r="I79" s="32">
        <f t="shared" si="71"/>
        <v>0</v>
      </c>
      <c r="J79" s="32">
        <f t="shared" ref="J79:K79" si="74">J91+J103</f>
        <v>0</v>
      </c>
      <c r="K79" s="32">
        <f t="shared" si="74"/>
        <v>0</v>
      </c>
    </row>
    <row r="80" spans="1:11" x14ac:dyDescent="0.25">
      <c r="A80" s="10"/>
      <c r="B80" s="10"/>
      <c r="C80" s="10" t="s">
        <v>36</v>
      </c>
      <c r="D80" s="31">
        <f t="shared" ref="D80:D143" si="75">SUM(E80:K80)</f>
        <v>0</v>
      </c>
      <c r="E80" s="32">
        <f>E92+E104</f>
        <v>0</v>
      </c>
      <c r="F80" s="32">
        <f t="shared" si="71"/>
        <v>0</v>
      </c>
      <c r="G80" s="32">
        <f t="shared" si="71"/>
        <v>0</v>
      </c>
      <c r="H80" s="32">
        <f t="shared" si="71"/>
        <v>0</v>
      </c>
      <c r="I80" s="32">
        <f t="shared" si="71"/>
        <v>0</v>
      </c>
      <c r="J80" s="32">
        <f t="shared" ref="J80:K80" si="76">J92+J104</f>
        <v>0</v>
      </c>
      <c r="K80" s="32">
        <f t="shared" si="76"/>
        <v>0</v>
      </c>
    </row>
    <row r="81" spans="1:12" x14ac:dyDescent="0.25">
      <c r="A81" s="10"/>
      <c r="B81" s="10"/>
      <c r="C81" s="10" t="s">
        <v>43</v>
      </c>
      <c r="D81" s="31">
        <f t="shared" si="75"/>
        <v>150754600</v>
      </c>
      <c r="E81" s="32">
        <f t="shared" ref="E81:I86" si="77">E93+E105</f>
        <v>0</v>
      </c>
      <c r="F81" s="32">
        <f>F93+F105</f>
        <v>85754600</v>
      </c>
      <c r="G81" s="32">
        <f t="shared" si="77"/>
        <v>65000000</v>
      </c>
      <c r="H81" s="32">
        <f t="shared" si="77"/>
        <v>0</v>
      </c>
      <c r="I81" s="32">
        <f t="shared" si="77"/>
        <v>0</v>
      </c>
      <c r="J81" s="32">
        <f t="shared" ref="J81:K81" si="78">J93+J105</f>
        <v>0</v>
      </c>
      <c r="K81" s="32">
        <f t="shared" si="78"/>
        <v>0</v>
      </c>
    </row>
    <row r="82" spans="1:12" x14ac:dyDescent="0.25">
      <c r="A82" s="10"/>
      <c r="B82" s="10"/>
      <c r="C82" s="10" t="s">
        <v>8</v>
      </c>
      <c r="D82" s="31">
        <f t="shared" si="75"/>
        <v>323289865.42000002</v>
      </c>
      <c r="E82" s="32">
        <f t="shared" si="77"/>
        <v>103519190</v>
      </c>
      <c r="F82" s="51">
        <f t="shared" si="77"/>
        <v>153365675.42000002</v>
      </c>
      <c r="G82" s="32">
        <f t="shared" si="77"/>
        <v>33189000</v>
      </c>
      <c r="H82" s="32">
        <f t="shared" si="77"/>
        <v>33216000</v>
      </c>
      <c r="I82" s="32">
        <f t="shared" si="77"/>
        <v>0</v>
      </c>
      <c r="J82" s="32">
        <f t="shared" ref="J82:K82" si="79">J94+J106</f>
        <v>0</v>
      </c>
      <c r="K82" s="32">
        <f t="shared" si="79"/>
        <v>0</v>
      </c>
    </row>
    <row r="83" spans="1:12" x14ac:dyDescent="0.25">
      <c r="A83" s="10"/>
      <c r="B83" s="10"/>
      <c r="C83" s="10" t="s">
        <v>9</v>
      </c>
      <c r="D83" s="31">
        <f t="shared" si="75"/>
        <v>195311000</v>
      </c>
      <c r="E83" s="32">
        <f t="shared" si="77"/>
        <v>0</v>
      </c>
      <c r="F83" s="32">
        <f t="shared" si="77"/>
        <v>0</v>
      </c>
      <c r="G83" s="32">
        <f t="shared" si="77"/>
        <v>161811000</v>
      </c>
      <c r="H83" s="32">
        <f t="shared" si="77"/>
        <v>0</v>
      </c>
      <c r="I83" s="32">
        <f t="shared" si="77"/>
        <v>33500000</v>
      </c>
      <c r="J83" s="32">
        <f t="shared" ref="J83:K83" si="80">J95+J107</f>
        <v>0</v>
      </c>
      <c r="K83" s="32">
        <f t="shared" si="80"/>
        <v>0</v>
      </c>
    </row>
    <row r="84" spans="1:12" x14ac:dyDescent="0.25">
      <c r="A84" s="10"/>
      <c r="B84" s="10"/>
      <c r="C84" s="10" t="s">
        <v>5</v>
      </c>
      <c r="D84" s="31">
        <f t="shared" si="75"/>
        <v>0</v>
      </c>
      <c r="E84" s="32">
        <f t="shared" si="77"/>
        <v>0</v>
      </c>
      <c r="F84" s="32">
        <f t="shared" si="77"/>
        <v>0</v>
      </c>
      <c r="G84" s="32">
        <f t="shared" si="77"/>
        <v>0</v>
      </c>
      <c r="H84" s="32">
        <f t="shared" si="77"/>
        <v>0</v>
      </c>
      <c r="I84" s="32">
        <f t="shared" si="77"/>
        <v>0</v>
      </c>
      <c r="J84" s="32">
        <f t="shared" ref="J84:K84" si="81">J96+J108</f>
        <v>0</v>
      </c>
      <c r="K84" s="32">
        <f t="shared" si="81"/>
        <v>0</v>
      </c>
    </row>
    <row r="85" spans="1:12" x14ac:dyDescent="0.25">
      <c r="A85" s="10"/>
      <c r="B85" s="10"/>
      <c r="C85" s="10" t="s">
        <v>6</v>
      </c>
      <c r="D85" s="31">
        <f t="shared" si="75"/>
        <v>120311000</v>
      </c>
      <c r="E85" s="32">
        <f t="shared" si="77"/>
        <v>0</v>
      </c>
      <c r="F85" s="32">
        <f t="shared" si="77"/>
        <v>0</v>
      </c>
      <c r="G85" s="32">
        <f t="shared" si="77"/>
        <v>86811000</v>
      </c>
      <c r="H85" s="32">
        <f t="shared" si="77"/>
        <v>0</v>
      </c>
      <c r="I85" s="32">
        <f t="shared" si="77"/>
        <v>33500000</v>
      </c>
      <c r="J85" s="32">
        <f t="shared" ref="J85:K85" si="82">J97+J109</f>
        <v>0</v>
      </c>
      <c r="K85" s="32">
        <f t="shared" si="82"/>
        <v>0</v>
      </c>
    </row>
    <row r="86" spans="1:12" x14ac:dyDescent="0.25">
      <c r="A86" s="10"/>
      <c r="B86" s="10"/>
      <c r="C86" s="10" t="s">
        <v>7</v>
      </c>
      <c r="D86" s="31">
        <f t="shared" si="75"/>
        <v>75000000</v>
      </c>
      <c r="E86" s="32">
        <f t="shared" si="77"/>
        <v>0</v>
      </c>
      <c r="F86" s="32">
        <f t="shared" si="77"/>
        <v>0</v>
      </c>
      <c r="G86" s="32">
        <f t="shared" si="77"/>
        <v>75000000</v>
      </c>
      <c r="H86" s="32">
        <f t="shared" si="77"/>
        <v>0</v>
      </c>
      <c r="I86" s="32">
        <f t="shared" si="77"/>
        <v>0</v>
      </c>
      <c r="J86" s="32">
        <f t="shared" ref="J86:K86" si="83">J98+J110</f>
        <v>0</v>
      </c>
      <c r="K86" s="32">
        <f t="shared" si="83"/>
        <v>0</v>
      </c>
    </row>
    <row r="87" spans="1:12" x14ac:dyDescent="0.25">
      <c r="A87" s="10" t="s">
        <v>16</v>
      </c>
      <c r="B87" s="10" t="s">
        <v>17</v>
      </c>
      <c r="C87" s="10"/>
      <c r="D87" s="31">
        <f t="shared" si="75"/>
        <v>667360465.42000008</v>
      </c>
      <c r="E87" s="31">
        <f>SUM(E89:E92)+E95</f>
        <v>101524190</v>
      </c>
      <c r="F87" s="36">
        <f>SUM(F89:F92)+F95+F93</f>
        <v>239120275.42000002</v>
      </c>
      <c r="G87" s="36">
        <f>SUM(G89:G92)+G95+G93</f>
        <v>260000000</v>
      </c>
      <c r="H87" s="31">
        <f t="shared" ref="H87:I87" si="84">SUM(H89:H92)+H95</f>
        <v>33216000</v>
      </c>
      <c r="I87" s="31">
        <f t="shared" si="84"/>
        <v>33500000</v>
      </c>
      <c r="J87" s="31">
        <f t="shared" ref="J87:K87" si="85">SUM(J89:J92)+J95</f>
        <v>0</v>
      </c>
      <c r="K87" s="31">
        <f t="shared" si="85"/>
        <v>0</v>
      </c>
    </row>
    <row r="88" spans="1:12" x14ac:dyDescent="0.25">
      <c r="A88" s="10"/>
      <c r="B88" s="10"/>
      <c r="C88" s="10" t="s">
        <v>22</v>
      </c>
      <c r="D88" s="31">
        <f t="shared" si="75"/>
        <v>321294865.42000002</v>
      </c>
      <c r="E88" s="33">
        <f>E89+E90+E91+E92</f>
        <v>101524190</v>
      </c>
      <c r="F88" s="33">
        <f t="shared" ref="F88:I88" si="86">F89+F90+F91+F92</f>
        <v>153365675.42000002</v>
      </c>
      <c r="G88" s="33">
        <f t="shared" si="86"/>
        <v>33189000</v>
      </c>
      <c r="H88" s="33">
        <f t="shared" si="86"/>
        <v>33216000</v>
      </c>
      <c r="I88" s="33">
        <f t="shared" si="86"/>
        <v>0</v>
      </c>
      <c r="J88" s="33">
        <f t="shared" ref="J88:K88" si="87">J89+J90+J91+J92</f>
        <v>0</v>
      </c>
      <c r="K88" s="33">
        <f t="shared" si="87"/>
        <v>0</v>
      </c>
    </row>
    <row r="89" spans="1:12" x14ac:dyDescent="0.25">
      <c r="A89" s="10"/>
      <c r="B89" s="10"/>
      <c r="C89" s="10" t="s">
        <v>5</v>
      </c>
      <c r="D89" s="31">
        <f t="shared" si="75"/>
        <v>0</v>
      </c>
      <c r="E89" s="29"/>
      <c r="F89" s="29"/>
      <c r="G89" s="29"/>
      <c r="H89" s="29"/>
      <c r="I89" s="29"/>
      <c r="J89" s="29"/>
      <c r="K89" s="29"/>
    </row>
    <row r="90" spans="1:12" x14ac:dyDescent="0.25">
      <c r="A90" s="10"/>
      <c r="B90" s="10"/>
      <c r="C90" s="10" t="s">
        <v>21</v>
      </c>
      <c r="D90" s="31">
        <f t="shared" si="75"/>
        <v>146109780</v>
      </c>
      <c r="E90" s="29">
        <f>(25519.19+1005)*1000</f>
        <v>26524190</v>
      </c>
      <c r="F90" s="29">
        <v>53180590</v>
      </c>
      <c r="G90" s="29">
        <v>33189000</v>
      </c>
      <c r="H90" s="29">
        <v>33216000</v>
      </c>
      <c r="I90" s="29"/>
      <c r="J90" s="29"/>
      <c r="K90" s="29"/>
    </row>
    <row r="91" spans="1:12" x14ac:dyDescent="0.25">
      <c r="A91" s="10"/>
      <c r="B91" s="10" t="s">
        <v>31</v>
      </c>
      <c r="C91" s="10" t="s">
        <v>7</v>
      </c>
      <c r="D91" s="31">
        <f t="shared" si="75"/>
        <v>175185085.42000002</v>
      </c>
      <c r="E91" s="30">
        <v>75000000</v>
      </c>
      <c r="F91" s="52">
        <v>100185085.42</v>
      </c>
      <c r="G91" s="30"/>
      <c r="H91" s="30"/>
      <c r="I91" s="30">
        <v>0</v>
      </c>
      <c r="J91" s="30">
        <v>0</v>
      </c>
      <c r="K91" s="30">
        <v>0</v>
      </c>
    </row>
    <row r="92" spans="1:12" x14ac:dyDescent="0.25">
      <c r="A92" s="10"/>
      <c r="B92" s="10"/>
      <c r="C92" s="10" t="s">
        <v>36</v>
      </c>
      <c r="D92" s="31">
        <f t="shared" si="75"/>
        <v>0</v>
      </c>
      <c r="E92" s="30"/>
      <c r="F92" s="30"/>
      <c r="G92" s="30"/>
      <c r="H92" s="30"/>
      <c r="I92" s="30"/>
      <c r="J92" s="30"/>
      <c r="K92" s="30"/>
    </row>
    <row r="93" spans="1:12" s="38" customFormat="1" x14ac:dyDescent="0.25">
      <c r="A93" s="35"/>
      <c r="B93" s="35"/>
      <c r="C93" s="35" t="s">
        <v>43</v>
      </c>
      <c r="D93" s="31">
        <f t="shared" si="75"/>
        <v>150754600</v>
      </c>
      <c r="E93" s="37"/>
      <c r="F93" s="37">
        <v>85754600</v>
      </c>
      <c r="G93" s="37">
        <v>65000000</v>
      </c>
      <c r="H93" s="37"/>
      <c r="I93" s="37"/>
      <c r="J93" s="37"/>
      <c r="K93" s="37"/>
      <c r="L93" s="48"/>
    </row>
    <row r="94" spans="1:12" x14ac:dyDescent="0.25">
      <c r="A94" s="10"/>
      <c r="B94" s="10"/>
      <c r="C94" s="10" t="s">
        <v>8</v>
      </c>
      <c r="D94" s="31">
        <f t="shared" si="75"/>
        <v>321294865.42000002</v>
      </c>
      <c r="E94" s="29">
        <f>E87-E95</f>
        <v>101524190</v>
      </c>
      <c r="F94" s="53">
        <f>F87-F95-F93</f>
        <v>153365675.42000002</v>
      </c>
      <c r="G94" s="29">
        <f>G87-G95-G93</f>
        <v>33189000</v>
      </c>
      <c r="H94" s="29">
        <f t="shared" ref="H94:I94" si="88">H87-H95</f>
        <v>33216000</v>
      </c>
      <c r="I94" s="29">
        <f t="shared" si="88"/>
        <v>0</v>
      </c>
      <c r="J94" s="29">
        <f t="shared" ref="J94:K94" si="89">J87-J95</f>
        <v>0</v>
      </c>
      <c r="K94" s="29">
        <f t="shared" si="89"/>
        <v>0</v>
      </c>
    </row>
    <row r="95" spans="1:12" x14ac:dyDescent="0.25">
      <c r="A95" s="10"/>
      <c r="B95" s="10"/>
      <c r="C95" s="10" t="s">
        <v>9</v>
      </c>
      <c r="D95" s="31">
        <f t="shared" si="75"/>
        <v>195311000</v>
      </c>
      <c r="E95" s="34">
        <f>SUM(E96:E98)</f>
        <v>0</v>
      </c>
      <c r="F95" s="34">
        <f t="shared" ref="F95:I95" si="90">SUM(F96:F98)</f>
        <v>0</v>
      </c>
      <c r="G95" s="34">
        <f t="shared" si="90"/>
        <v>161811000</v>
      </c>
      <c r="H95" s="34">
        <f t="shared" si="90"/>
        <v>0</v>
      </c>
      <c r="I95" s="34">
        <f t="shared" si="90"/>
        <v>33500000</v>
      </c>
      <c r="J95" s="34">
        <f t="shared" ref="J95:K95" si="91">SUM(J96:J98)</f>
        <v>0</v>
      </c>
      <c r="K95" s="34">
        <f t="shared" si="91"/>
        <v>0</v>
      </c>
    </row>
    <row r="96" spans="1:12" x14ac:dyDescent="0.25">
      <c r="A96" s="10"/>
      <c r="B96" s="10"/>
      <c r="C96" s="10" t="s">
        <v>5</v>
      </c>
      <c r="D96" s="31">
        <f t="shared" si="75"/>
        <v>0</v>
      </c>
      <c r="E96" s="29"/>
      <c r="F96" s="29"/>
      <c r="G96" s="29"/>
      <c r="H96" s="29"/>
      <c r="I96" s="29"/>
      <c r="J96" s="29"/>
      <c r="K96" s="29"/>
    </row>
    <row r="97" spans="1:11" x14ac:dyDescent="0.25">
      <c r="A97" s="10"/>
      <c r="B97" s="10"/>
      <c r="C97" s="10" t="s">
        <v>6</v>
      </c>
      <c r="D97" s="31">
        <f t="shared" si="75"/>
        <v>120311000</v>
      </c>
      <c r="E97" s="29"/>
      <c r="F97" s="29"/>
      <c r="G97" s="29">
        <v>86811000</v>
      </c>
      <c r="H97" s="29"/>
      <c r="I97" s="29">
        <v>33500000</v>
      </c>
      <c r="J97" s="29"/>
      <c r="K97" s="29"/>
    </row>
    <row r="98" spans="1:11" x14ac:dyDescent="0.25">
      <c r="A98" s="10"/>
      <c r="B98" s="10"/>
      <c r="C98" s="10" t="s">
        <v>7</v>
      </c>
      <c r="D98" s="31">
        <f t="shared" si="75"/>
        <v>75000000</v>
      </c>
      <c r="E98" s="29"/>
      <c r="F98" s="29"/>
      <c r="G98" s="29">
        <v>75000000</v>
      </c>
      <c r="H98" s="29"/>
      <c r="I98" s="29"/>
      <c r="J98" s="29"/>
      <c r="K98" s="29"/>
    </row>
    <row r="99" spans="1:11" x14ac:dyDescent="0.25">
      <c r="A99" s="10" t="s">
        <v>18</v>
      </c>
      <c r="B99" s="10" t="s">
        <v>19</v>
      </c>
      <c r="C99" s="10"/>
      <c r="D99" s="31">
        <f t="shared" si="75"/>
        <v>1995000</v>
      </c>
      <c r="E99" s="31">
        <f>SUM(E101:E104)+E107</f>
        <v>1995000</v>
      </c>
      <c r="F99" s="31">
        <f t="shared" ref="F99:I99" si="92">SUM(F101:F104)+F107</f>
        <v>0</v>
      </c>
      <c r="G99" s="31">
        <f t="shared" si="92"/>
        <v>0</v>
      </c>
      <c r="H99" s="31">
        <f t="shared" si="92"/>
        <v>0</v>
      </c>
      <c r="I99" s="31">
        <f t="shared" si="92"/>
        <v>0</v>
      </c>
      <c r="J99" s="31">
        <f t="shared" ref="J99:K99" si="93">SUM(J101:J104)+J107</f>
        <v>0</v>
      </c>
      <c r="K99" s="31">
        <f t="shared" si="93"/>
        <v>0</v>
      </c>
    </row>
    <row r="100" spans="1:11" x14ac:dyDescent="0.25">
      <c r="A100" s="10"/>
      <c r="B100" s="10"/>
      <c r="C100" s="10" t="s">
        <v>22</v>
      </c>
      <c r="D100" s="31">
        <f t="shared" si="75"/>
        <v>1995000</v>
      </c>
      <c r="E100" s="33">
        <f>E101+E102+E103+E104</f>
        <v>1995000</v>
      </c>
      <c r="F100" s="33">
        <f t="shared" ref="F100:I100" si="94">F101+F102+F103+F104</f>
        <v>0</v>
      </c>
      <c r="G100" s="33">
        <f t="shared" si="94"/>
        <v>0</v>
      </c>
      <c r="H100" s="33">
        <f t="shared" si="94"/>
        <v>0</v>
      </c>
      <c r="I100" s="33">
        <f t="shared" si="94"/>
        <v>0</v>
      </c>
      <c r="J100" s="33">
        <f t="shared" ref="J100:K100" si="95">J101+J102+J103+J104</f>
        <v>0</v>
      </c>
      <c r="K100" s="33">
        <f t="shared" si="95"/>
        <v>0</v>
      </c>
    </row>
    <row r="101" spans="1:11" x14ac:dyDescent="0.25">
      <c r="A101" s="10"/>
      <c r="B101" s="10"/>
      <c r="C101" s="10" t="s">
        <v>5</v>
      </c>
      <c r="D101" s="31">
        <f t="shared" si="75"/>
        <v>0</v>
      </c>
      <c r="E101" s="29"/>
      <c r="F101" s="29"/>
      <c r="G101" s="29"/>
      <c r="H101" s="29"/>
      <c r="I101" s="29"/>
      <c r="J101" s="29"/>
      <c r="K101" s="29"/>
    </row>
    <row r="102" spans="1:11" x14ac:dyDescent="0.25">
      <c r="A102" s="10"/>
      <c r="B102" s="10"/>
      <c r="C102" s="10" t="s">
        <v>6</v>
      </c>
      <c r="D102" s="31">
        <f t="shared" si="75"/>
        <v>1995000</v>
      </c>
      <c r="E102" s="29">
        <f>(3000-1005)*1000</f>
        <v>1995000</v>
      </c>
      <c r="F102" s="29"/>
      <c r="G102" s="29"/>
      <c r="H102" s="29"/>
      <c r="I102" s="29"/>
      <c r="J102" s="29"/>
      <c r="K102" s="29"/>
    </row>
    <row r="103" spans="1:11" x14ac:dyDescent="0.25">
      <c r="A103" s="10"/>
      <c r="B103" s="10"/>
      <c r="C103" s="10" t="s">
        <v>7</v>
      </c>
      <c r="D103" s="31">
        <f t="shared" si="75"/>
        <v>0</v>
      </c>
      <c r="E103" s="30"/>
      <c r="F103" s="30"/>
      <c r="G103" s="30"/>
      <c r="H103" s="30"/>
      <c r="I103" s="30"/>
      <c r="J103" s="30"/>
      <c r="K103" s="30"/>
    </row>
    <row r="104" spans="1:11" x14ac:dyDescent="0.25">
      <c r="A104" s="10"/>
      <c r="B104" s="10"/>
      <c r="C104" s="10" t="s">
        <v>36</v>
      </c>
      <c r="D104" s="31">
        <f t="shared" si="75"/>
        <v>0</v>
      </c>
      <c r="E104" s="30"/>
      <c r="F104" s="30"/>
      <c r="G104" s="30"/>
      <c r="H104" s="30"/>
      <c r="I104" s="30"/>
      <c r="J104" s="30"/>
      <c r="K104" s="30"/>
    </row>
    <row r="105" spans="1:11" x14ac:dyDescent="0.25">
      <c r="A105" s="10"/>
      <c r="B105" s="10"/>
      <c r="C105" s="10" t="s">
        <v>43</v>
      </c>
      <c r="D105" s="31">
        <f t="shared" si="75"/>
        <v>0</v>
      </c>
      <c r="E105" s="30"/>
      <c r="F105" s="30"/>
      <c r="G105" s="30"/>
      <c r="H105" s="30"/>
      <c r="I105" s="30"/>
      <c r="J105" s="30"/>
      <c r="K105" s="30"/>
    </row>
    <row r="106" spans="1:11" x14ac:dyDescent="0.25">
      <c r="A106" s="10"/>
      <c r="B106" s="10"/>
      <c r="C106" s="10" t="s">
        <v>8</v>
      </c>
      <c r="D106" s="31">
        <f t="shared" si="75"/>
        <v>1995000</v>
      </c>
      <c r="E106" s="29">
        <f>E99-E107</f>
        <v>1995000</v>
      </c>
      <c r="F106" s="29">
        <f t="shared" ref="F106:I106" si="96">F99-F107</f>
        <v>0</v>
      </c>
      <c r="G106" s="29">
        <f t="shared" si="96"/>
        <v>0</v>
      </c>
      <c r="H106" s="29">
        <f t="shared" si="96"/>
        <v>0</v>
      </c>
      <c r="I106" s="29">
        <f t="shared" si="96"/>
        <v>0</v>
      </c>
      <c r="J106" s="29">
        <f t="shared" ref="J106:K106" si="97">J99-J107</f>
        <v>0</v>
      </c>
      <c r="K106" s="29">
        <f t="shared" si="97"/>
        <v>0</v>
      </c>
    </row>
    <row r="107" spans="1:11" x14ac:dyDescent="0.25">
      <c r="A107" s="10"/>
      <c r="B107" s="10"/>
      <c r="C107" s="10" t="s">
        <v>9</v>
      </c>
      <c r="D107" s="31">
        <f t="shared" si="75"/>
        <v>0</v>
      </c>
      <c r="E107" s="34">
        <f>SUM(E108:E110)</f>
        <v>0</v>
      </c>
      <c r="F107" s="34">
        <f t="shared" ref="F107:I107" si="98">SUM(F108:F110)</f>
        <v>0</v>
      </c>
      <c r="G107" s="34">
        <f t="shared" si="98"/>
        <v>0</v>
      </c>
      <c r="H107" s="34">
        <f t="shared" si="98"/>
        <v>0</v>
      </c>
      <c r="I107" s="34">
        <f t="shared" si="98"/>
        <v>0</v>
      </c>
      <c r="J107" s="34">
        <f t="shared" ref="J107:K107" si="99">SUM(J108:J110)</f>
        <v>0</v>
      </c>
      <c r="K107" s="34">
        <f t="shared" si="99"/>
        <v>0</v>
      </c>
    </row>
    <row r="108" spans="1:11" x14ac:dyDescent="0.25">
      <c r="A108" s="10"/>
      <c r="B108" s="10"/>
      <c r="C108" s="10" t="s">
        <v>5</v>
      </c>
      <c r="D108" s="31">
        <f t="shared" si="75"/>
        <v>0</v>
      </c>
      <c r="E108" s="29"/>
      <c r="F108" s="29"/>
      <c r="G108" s="29"/>
      <c r="H108" s="29"/>
      <c r="I108" s="29"/>
      <c r="J108" s="29"/>
      <c r="K108" s="29"/>
    </row>
    <row r="109" spans="1:11" x14ac:dyDescent="0.25">
      <c r="A109" s="10"/>
      <c r="B109" s="10"/>
      <c r="C109" s="10" t="s">
        <v>6</v>
      </c>
      <c r="D109" s="31">
        <f t="shared" si="75"/>
        <v>0</v>
      </c>
      <c r="E109" s="29"/>
      <c r="F109" s="29"/>
      <c r="G109" s="29"/>
      <c r="H109" s="29"/>
      <c r="I109" s="29"/>
      <c r="J109" s="29"/>
      <c r="K109" s="29"/>
    </row>
    <row r="110" spans="1:11" x14ac:dyDescent="0.25">
      <c r="A110" s="10"/>
      <c r="B110" s="10"/>
      <c r="C110" s="10" t="s">
        <v>7</v>
      </c>
      <c r="D110" s="31">
        <f t="shared" si="75"/>
        <v>0</v>
      </c>
      <c r="E110" s="29"/>
      <c r="F110" s="29"/>
      <c r="G110" s="29"/>
      <c r="H110" s="29"/>
      <c r="I110" s="29"/>
      <c r="J110" s="29"/>
      <c r="K110" s="29"/>
    </row>
    <row r="111" spans="1:11" x14ac:dyDescent="0.25">
      <c r="A111" s="10">
        <v>4</v>
      </c>
      <c r="B111" s="10" t="s">
        <v>39</v>
      </c>
      <c r="C111" s="10"/>
      <c r="D111" s="31">
        <f t="shared" si="75"/>
        <v>119890716</v>
      </c>
      <c r="E111" s="31">
        <f>SUM(E113:E117)+E120</f>
        <v>0</v>
      </c>
      <c r="F111" s="31">
        <f>SUM(F113:F116)+F120</f>
        <v>16842106</v>
      </c>
      <c r="G111" s="31">
        <f t="shared" ref="G111:I111" si="100">SUM(G113:G116)+G120</f>
        <v>20609722</v>
      </c>
      <c r="H111" s="31">
        <f t="shared" si="100"/>
        <v>20609722</v>
      </c>
      <c r="I111" s="31">
        <f t="shared" si="100"/>
        <v>20609722</v>
      </c>
      <c r="J111" s="31">
        <f t="shared" ref="J111:K111" si="101">SUM(J113:J116)+J120</f>
        <v>20609722</v>
      </c>
      <c r="K111" s="31">
        <f t="shared" si="101"/>
        <v>20609722</v>
      </c>
    </row>
    <row r="112" spans="1:11" x14ac:dyDescent="0.25">
      <c r="A112" s="10"/>
      <c r="B112" s="10"/>
      <c r="C112" s="10" t="s">
        <v>22</v>
      </c>
      <c r="D112" s="31">
        <f t="shared" si="75"/>
        <v>18061550</v>
      </c>
      <c r="E112" s="33">
        <f>E113+E114+E116+E117</f>
        <v>0</v>
      </c>
      <c r="F112" s="33">
        <f>F113+F114+F116+F117</f>
        <v>16842106</v>
      </c>
      <c r="G112" s="33">
        <f t="shared" ref="G112:I112" si="102">G113+G114+G116+G117</f>
        <v>609722</v>
      </c>
      <c r="H112" s="33">
        <f t="shared" si="102"/>
        <v>609722</v>
      </c>
      <c r="I112" s="33">
        <f t="shared" si="102"/>
        <v>0</v>
      </c>
      <c r="J112" s="33">
        <f t="shared" ref="J112:K112" si="103">J113+J114+J116+J117</f>
        <v>0</v>
      </c>
      <c r="K112" s="33">
        <f t="shared" si="103"/>
        <v>0</v>
      </c>
    </row>
    <row r="113" spans="1:11" x14ac:dyDescent="0.25">
      <c r="A113" s="10"/>
      <c r="B113" s="10"/>
      <c r="C113" s="10" t="s">
        <v>5</v>
      </c>
      <c r="D113" s="31">
        <f t="shared" si="75"/>
        <v>0</v>
      </c>
      <c r="E113" s="32">
        <f>E126+E152</f>
        <v>0</v>
      </c>
      <c r="F113" s="32">
        <f t="shared" ref="F113:I114" si="104">F126+F152</f>
        <v>0</v>
      </c>
      <c r="G113" s="32">
        <f t="shared" si="104"/>
        <v>0</v>
      </c>
      <c r="H113" s="32">
        <f t="shared" si="104"/>
        <v>0</v>
      </c>
      <c r="I113" s="32">
        <f t="shared" si="104"/>
        <v>0</v>
      </c>
      <c r="J113" s="32">
        <f t="shared" ref="J113:K113" si="105">J126+J152</f>
        <v>0</v>
      </c>
      <c r="K113" s="32">
        <f t="shared" si="105"/>
        <v>0</v>
      </c>
    </row>
    <row r="114" spans="1:11" x14ac:dyDescent="0.25">
      <c r="A114" s="10"/>
      <c r="B114" s="10"/>
      <c r="C114" s="10" t="s">
        <v>6</v>
      </c>
      <c r="D114" s="31">
        <f t="shared" si="75"/>
        <v>16000000</v>
      </c>
      <c r="E114" s="32">
        <f>E127+E153</f>
        <v>0</v>
      </c>
      <c r="F114" s="32">
        <f t="shared" si="104"/>
        <v>16000000</v>
      </c>
      <c r="G114" s="32">
        <f t="shared" si="104"/>
        <v>0</v>
      </c>
      <c r="H114" s="32">
        <f t="shared" si="104"/>
        <v>0</v>
      </c>
      <c r="I114" s="32">
        <f t="shared" si="104"/>
        <v>0</v>
      </c>
      <c r="J114" s="32">
        <f t="shared" ref="J114:K114" si="106">J127+J153</f>
        <v>0</v>
      </c>
      <c r="K114" s="32">
        <f t="shared" si="106"/>
        <v>0</v>
      </c>
    </row>
    <row r="115" spans="1:11" x14ac:dyDescent="0.25">
      <c r="A115" s="9"/>
      <c r="B115" s="9"/>
      <c r="C115" s="9" t="s">
        <v>44</v>
      </c>
      <c r="D115" s="31">
        <f t="shared" si="75"/>
        <v>0</v>
      </c>
      <c r="E115" s="42">
        <f t="shared" ref="E115:I117" si="107">E128</f>
        <v>0</v>
      </c>
      <c r="F115" s="42">
        <f t="shared" si="107"/>
        <v>0</v>
      </c>
      <c r="G115" s="42">
        <f t="shared" si="107"/>
        <v>0</v>
      </c>
      <c r="H115" s="42">
        <f t="shared" si="107"/>
        <v>0</v>
      </c>
      <c r="I115" s="42">
        <f t="shared" si="107"/>
        <v>0</v>
      </c>
      <c r="J115" s="42">
        <f t="shared" ref="J115:K115" si="108">J128</f>
        <v>0</v>
      </c>
      <c r="K115" s="42">
        <f t="shared" si="108"/>
        <v>0</v>
      </c>
    </row>
    <row r="116" spans="1:11" x14ac:dyDescent="0.25">
      <c r="A116" s="10"/>
      <c r="B116" s="10"/>
      <c r="C116" s="10" t="s">
        <v>7</v>
      </c>
      <c r="D116" s="31">
        <f t="shared" si="75"/>
        <v>2061550</v>
      </c>
      <c r="E116" s="32">
        <f t="shared" ref="E116:I116" si="109">E129+E155</f>
        <v>0</v>
      </c>
      <c r="F116" s="32">
        <f t="shared" si="109"/>
        <v>842106</v>
      </c>
      <c r="G116" s="32">
        <f t="shared" si="109"/>
        <v>609722</v>
      </c>
      <c r="H116" s="32">
        <f t="shared" si="109"/>
        <v>609722</v>
      </c>
      <c r="I116" s="32">
        <f t="shared" si="109"/>
        <v>0</v>
      </c>
      <c r="J116" s="32">
        <f t="shared" ref="J116:K116" si="110">J129+J155</f>
        <v>0</v>
      </c>
      <c r="K116" s="32">
        <f t="shared" si="110"/>
        <v>0</v>
      </c>
    </row>
    <row r="117" spans="1:11" x14ac:dyDescent="0.25">
      <c r="A117" s="9"/>
      <c r="B117" s="9"/>
      <c r="C117" s="9" t="s">
        <v>44</v>
      </c>
      <c r="D117" s="31">
        <f t="shared" si="75"/>
        <v>0</v>
      </c>
      <c r="E117" s="42">
        <f t="shared" si="107"/>
        <v>0</v>
      </c>
      <c r="F117" s="42">
        <f t="shared" si="107"/>
        <v>0</v>
      </c>
      <c r="G117" s="42">
        <f t="shared" si="107"/>
        <v>0</v>
      </c>
      <c r="H117" s="42">
        <f t="shared" si="107"/>
        <v>0</v>
      </c>
      <c r="I117" s="42">
        <f t="shared" si="107"/>
        <v>0</v>
      </c>
      <c r="J117" s="42">
        <f t="shared" ref="J117:K117" si="111">J130</f>
        <v>0</v>
      </c>
      <c r="K117" s="42">
        <f t="shared" si="111"/>
        <v>0</v>
      </c>
    </row>
    <row r="118" spans="1:11" x14ac:dyDescent="0.25">
      <c r="A118" s="10"/>
      <c r="B118" s="10"/>
      <c r="C118" s="10" t="s">
        <v>43</v>
      </c>
      <c r="D118" s="31">
        <f t="shared" si="75"/>
        <v>0</v>
      </c>
      <c r="E118" s="32">
        <f t="shared" ref="E118:I123" si="112">E131+E157</f>
        <v>0</v>
      </c>
      <c r="F118" s="32">
        <f t="shared" si="112"/>
        <v>0</v>
      </c>
      <c r="G118" s="32">
        <f t="shared" si="112"/>
        <v>0</v>
      </c>
      <c r="H118" s="32">
        <f t="shared" si="112"/>
        <v>0</v>
      </c>
      <c r="I118" s="32">
        <f t="shared" si="112"/>
        <v>0</v>
      </c>
      <c r="J118" s="32">
        <f t="shared" ref="J118:K118" si="113">J131+J157</f>
        <v>0</v>
      </c>
      <c r="K118" s="32">
        <f t="shared" si="113"/>
        <v>0</v>
      </c>
    </row>
    <row r="119" spans="1:11" x14ac:dyDescent="0.25">
      <c r="A119" s="10"/>
      <c r="B119" s="10"/>
      <c r="C119" s="10" t="s">
        <v>8</v>
      </c>
      <c r="D119" s="31">
        <f t="shared" si="75"/>
        <v>18061550</v>
      </c>
      <c r="E119" s="32">
        <f t="shared" si="112"/>
        <v>0</v>
      </c>
      <c r="F119" s="32">
        <f t="shared" si="112"/>
        <v>16842106</v>
      </c>
      <c r="G119" s="32">
        <f t="shared" si="112"/>
        <v>609722</v>
      </c>
      <c r="H119" s="32">
        <f t="shared" si="112"/>
        <v>609722</v>
      </c>
      <c r="I119" s="32">
        <f t="shared" si="112"/>
        <v>0</v>
      </c>
      <c r="J119" s="32">
        <f t="shared" ref="J119:K119" si="114">J132+J158</f>
        <v>0</v>
      </c>
      <c r="K119" s="32">
        <f t="shared" si="114"/>
        <v>0</v>
      </c>
    </row>
    <row r="120" spans="1:11" x14ac:dyDescent="0.25">
      <c r="A120" s="10"/>
      <c r="B120" s="10"/>
      <c r="C120" s="10" t="s">
        <v>9</v>
      </c>
      <c r="D120" s="31">
        <f t="shared" si="75"/>
        <v>101829166</v>
      </c>
      <c r="E120" s="32">
        <f t="shared" si="112"/>
        <v>0</v>
      </c>
      <c r="F120" s="32">
        <f t="shared" si="112"/>
        <v>0</v>
      </c>
      <c r="G120" s="32">
        <f t="shared" si="112"/>
        <v>20000000</v>
      </c>
      <c r="H120" s="32">
        <f t="shared" si="112"/>
        <v>20000000</v>
      </c>
      <c r="I120" s="32">
        <f t="shared" si="112"/>
        <v>20609722</v>
      </c>
      <c r="J120" s="32">
        <f t="shared" ref="J120:K120" si="115">J133+J159</f>
        <v>20609722</v>
      </c>
      <c r="K120" s="32">
        <f t="shared" si="115"/>
        <v>20609722</v>
      </c>
    </row>
    <row r="121" spans="1:11" x14ac:dyDescent="0.25">
      <c r="A121" s="10"/>
      <c r="B121" s="10"/>
      <c r="C121" s="10" t="s">
        <v>5</v>
      </c>
      <c r="D121" s="31">
        <f t="shared" si="75"/>
        <v>0</v>
      </c>
      <c r="E121" s="32">
        <f t="shared" si="112"/>
        <v>0</v>
      </c>
      <c r="F121" s="32">
        <f t="shared" si="112"/>
        <v>0</v>
      </c>
      <c r="G121" s="32">
        <f t="shared" si="112"/>
        <v>0</v>
      </c>
      <c r="H121" s="32">
        <f t="shared" si="112"/>
        <v>0</v>
      </c>
      <c r="I121" s="32">
        <f t="shared" si="112"/>
        <v>0</v>
      </c>
      <c r="J121" s="32">
        <f t="shared" ref="J121:K121" si="116">J134+J160</f>
        <v>0</v>
      </c>
      <c r="K121" s="32">
        <f t="shared" si="116"/>
        <v>0</v>
      </c>
    </row>
    <row r="122" spans="1:11" x14ac:dyDescent="0.25">
      <c r="A122" s="10"/>
      <c r="B122" s="10"/>
      <c r="C122" s="10" t="s">
        <v>6</v>
      </c>
      <c r="D122" s="31">
        <f t="shared" si="75"/>
        <v>100000000</v>
      </c>
      <c r="E122" s="32">
        <f t="shared" si="112"/>
        <v>0</v>
      </c>
      <c r="F122" s="32">
        <f t="shared" si="112"/>
        <v>0</v>
      </c>
      <c r="G122" s="32">
        <f t="shared" si="112"/>
        <v>20000000</v>
      </c>
      <c r="H122" s="32">
        <f t="shared" si="112"/>
        <v>20000000</v>
      </c>
      <c r="I122" s="32">
        <f t="shared" si="112"/>
        <v>20000000</v>
      </c>
      <c r="J122" s="32">
        <f t="shared" ref="J122:K122" si="117">J135+J161</f>
        <v>20000000</v>
      </c>
      <c r="K122" s="32">
        <f t="shared" si="117"/>
        <v>20000000</v>
      </c>
    </row>
    <row r="123" spans="1:11" x14ac:dyDescent="0.25">
      <c r="A123" s="10"/>
      <c r="B123" s="10"/>
      <c r="C123" s="10" t="s">
        <v>7</v>
      </c>
      <c r="D123" s="31">
        <f t="shared" si="75"/>
        <v>1829166</v>
      </c>
      <c r="E123" s="32">
        <f t="shared" si="112"/>
        <v>0</v>
      </c>
      <c r="F123" s="32">
        <f t="shared" si="112"/>
        <v>0</v>
      </c>
      <c r="G123" s="32">
        <f t="shared" si="112"/>
        <v>0</v>
      </c>
      <c r="H123" s="32">
        <f t="shared" si="112"/>
        <v>0</v>
      </c>
      <c r="I123" s="32">
        <f t="shared" si="112"/>
        <v>609722</v>
      </c>
      <c r="J123" s="32">
        <f t="shared" ref="J123:K123" si="118">J136+J162</f>
        <v>609722</v>
      </c>
      <c r="K123" s="32">
        <f t="shared" si="118"/>
        <v>609722</v>
      </c>
    </row>
    <row r="124" spans="1:11" x14ac:dyDescent="0.25">
      <c r="A124" s="10" t="s">
        <v>33</v>
      </c>
      <c r="B124" s="10" t="s">
        <v>47</v>
      </c>
      <c r="C124" s="10"/>
      <c r="D124" s="31">
        <f t="shared" si="75"/>
        <v>103048610</v>
      </c>
      <c r="E124" s="31">
        <f>SUM(E126:E130)+E133</f>
        <v>0</v>
      </c>
      <c r="F124" s="31">
        <f>SUM(F126:F130)+F133</f>
        <v>0</v>
      </c>
      <c r="G124" s="31">
        <f>SUM(G126:G130)+G133</f>
        <v>20609722</v>
      </c>
      <c r="H124" s="31">
        <f>SUM(H126:H130)+H133</f>
        <v>20609722</v>
      </c>
      <c r="I124" s="31">
        <f>SUM(I126:I130)+I133</f>
        <v>20609722</v>
      </c>
      <c r="J124" s="31">
        <f t="shared" ref="J124:K124" si="119">SUM(J126:J130)+J133</f>
        <v>20609722</v>
      </c>
      <c r="K124" s="31">
        <f t="shared" si="119"/>
        <v>20609722</v>
      </c>
    </row>
    <row r="125" spans="1:11" x14ac:dyDescent="0.25">
      <c r="A125" s="10"/>
      <c r="B125" s="10"/>
      <c r="C125" s="10" t="s">
        <v>22</v>
      </c>
      <c r="D125" s="31">
        <f t="shared" si="75"/>
        <v>1219444</v>
      </c>
      <c r="E125" s="33">
        <f>E126+E127+E129+E130</f>
        <v>0</v>
      </c>
      <c r="F125" s="33">
        <f>F126+F127+F129+F130</f>
        <v>0</v>
      </c>
      <c r="G125" s="33">
        <f>G126+G127+G129+G130</f>
        <v>609722</v>
      </c>
      <c r="H125" s="33">
        <f>H126+H127+H129+H130</f>
        <v>609722</v>
      </c>
      <c r="I125" s="33">
        <f>I126+I127+I129+I130</f>
        <v>0</v>
      </c>
      <c r="J125" s="33">
        <f t="shared" ref="J125:K125" si="120">J126+J127+J129+J130</f>
        <v>0</v>
      </c>
      <c r="K125" s="33">
        <f t="shared" si="120"/>
        <v>0</v>
      </c>
    </row>
    <row r="126" spans="1:11" x14ac:dyDescent="0.25">
      <c r="A126" s="10"/>
      <c r="B126" s="10"/>
      <c r="C126" s="10" t="s">
        <v>5</v>
      </c>
      <c r="D126" s="31">
        <f t="shared" si="75"/>
        <v>0</v>
      </c>
      <c r="E126" s="29"/>
      <c r="F126" s="29"/>
      <c r="G126" s="29"/>
      <c r="H126" s="29"/>
      <c r="I126" s="29"/>
      <c r="J126" s="29"/>
      <c r="K126" s="29"/>
    </row>
    <row r="127" spans="1:11" x14ac:dyDescent="0.25">
      <c r="A127" s="10"/>
      <c r="B127" s="10"/>
      <c r="C127" s="10" t="s">
        <v>6</v>
      </c>
      <c r="D127" s="31">
        <f t="shared" si="75"/>
        <v>0</v>
      </c>
      <c r="E127" s="29">
        <v>0</v>
      </c>
      <c r="F127" s="29"/>
      <c r="G127" s="29">
        <v>0</v>
      </c>
      <c r="H127" s="29">
        <v>0</v>
      </c>
      <c r="I127" s="29">
        <v>0</v>
      </c>
      <c r="J127" s="29"/>
      <c r="K127" s="29"/>
    </row>
    <row r="128" spans="1:11" x14ac:dyDescent="0.25">
      <c r="A128" s="9"/>
      <c r="B128" s="9"/>
      <c r="C128" s="9" t="s">
        <v>44</v>
      </c>
      <c r="D128" s="31">
        <f t="shared" si="75"/>
        <v>0</v>
      </c>
      <c r="E128" s="40"/>
      <c r="F128" s="40"/>
      <c r="G128" s="40"/>
      <c r="H128" s="40"/>
      <c r="I128" s="40"/>
      <c r="J128" s="40"/>
      <c r="K128" s="40"/>
    </row>
    <row r="129" spans="1:11" x14ac:dyDescent="0.25">
      <c r="A129" s="10"/>
      <c r="B129" s="10"/>
      <c r="C129" s="10" t="s">
        <v>7</v>
      </c>
      <c r="D129" s="31">
        <f t="shared" si="75"/>
        <v>1219444</v>
      </c>
      <c r="E129" s="30">
        <v>0</v>
      </c>
      <c r="F129" s="30"/>
      <c r="G129" s="30">
        <v>609722</v>
      </c>
      <c r="H129" s="30">
        <v>609722</v>
      </c>
      <c r="I129" s="30"/>
      <c r="J129" s="30"/>
      <c r="K129" s="30"/>
    </row>
    <row r="130" spans="1:11" x14ac:dyDescent="0.25">
      <c r="A130" s="9"/>
      <c r="B130" s="9"/>
      <c r="C130" s="9" t="s">
        <v>44</v>
      </c>
      <c r="D130" s="31">
        <f t="shared" si="75"/>
        <v>0</v>
      </c>
      <c r="E130" s="41"/>
      <c r="F130" s="41"/>
      <c r="G130" s="41"/>
      <c r="H130" s="41"/>
      <c r="I130" s="41"/>
      <c r="J130" s="41"/>
      <c r="K130" s="41"/>
    </row>
    <row r="131" spans="1:11" x14ac:dyDescent="0.25">
      <c r="A131" s="10"/>
      <c r="B131" s="10"/>
      <c r="C131" s="10" t="s">
        <v>43</v>
      </c>
      <c r="D131" s="31">
        <f t="shared" si="75"/>
        <v>0</v>
      </c>
      <c r="E131" s="30"/>
      <c r="F131" s="30"/>
      <c r="G131" s="30"/>
      <c r="H131" s="30"/>
      <c r="I131" s="30"/>
      <c r="J131" s="30"/>
      <c r="K131" s="30"/>
    </row>
    <row r="132" spans="1:11" x14ac:dyDescent="0.25">
      <c r="A132" s="10"/>
      <c r="B132" s="10"/>
      <c r="C132" s="10" t="s">
        <v>8</v>
      </c>
      <c r="D132" s="31">
        <f t="shared" si="75"/>
        <v>1219444</v>
      </c>
      <c r="E132" s="29">
        <f>E124-E133</f>
        <v>0</v>
      </c>
      <c r="F132" s="29">
        <f>F124-F133</f>
        <v>0</v>
      </c>
      <c r="G132" s="29">
        <f>G124-G133</f>
        <v>609722</v>
      </c>
      <c r="H132" s="29">
        <f>H124-H133</f>
        <v>609722</v>
      </c>
      <c r="I132" s="29">
        <f>I124-I133</f>
        <v>0</v>
      </c>
      <c r="J132" s="29">
        <f t="shared" ref="J132:K132" si="121">J124-J133</f>
        <v>0</v>
      </c>
      <c r="K132" s="29">
        <f t="shared" si="121"/>
        <v>0</v>
      </c>
    </row>
    <row r="133" spans="1:11" x14ac:dyDescent="0.25">
      <c r="A133" s="10"/>
      <c r="B133" s="10"/>
      <c r="C133" s="10" t="s">
        <v>9</v>
      </c>
      <c r="D133" s="31">
        <f t="shared" si="75"/>
        <v>101829166</v>
      </c>
      <c r="E133" s="34">
        <f>SUM(E134:E136)</f>
        <v>0</v>
      </c>
      <c r="F133" s="34">
        <f t="shared" ref="F133:I133" si="122">SUM(F134:F136)</f>
        <v>0</v>
      </c>
      <c r="G133" s="34">
        <f t="shared" si="122"/>
        <v>20000000</v>
      </c>
      <c r="H133" s="34">
        <f t="shared" si="122"/>
        <v>20000000</v>
      </c>
      <c r="I133" s="34">
        <f t="shared" si="122"/>
        <v>20609722</v>
      </c>
      <c r="J133" s="34">
        <f t="shared" ref="J133:K133" si="123">SUM(J134:J136)</f>
        <v>20609722</v>
      </c>
      <c r="K133" s="34">
        <f t="shared" si="123"/>
        <v>20609722</v>
      </c>
    </row>
    <row r="134" spans="1:11" x14ac:dyDescent="0.25">
      <c r="A134" s="10"/>
      <c r="B134" s="10"/>
      <c r="C134" s="10" t="s">
        <v>5</v>
      </c>
      <c r="D134" s="31">
        <f t="shared" si="75"/>
        <v>0</v>
      </c>
      <c r="E134" s="29"/>
      <c r="F134" s="29"/>
      <c r="G134" s="29"/>
      <c r="H134" s="29"/>
      <c r="I134" s="29"/>
      <c r="J134" s="29"/>
      <c r="K134" s="29"/>
    </row>
    <row r="135" spans="1:11" x14ac:dyDescent="0.25">
      <c r="A135" s="10"/>
      <c r="B135" s="10"/>
      <c r="C135" s="10" t="s">
        <v>6</v>
      </c>
      <c r="D135" s="31">
        <f t="shared" si="75"/>
        <v>100000000</v>
      </c>
      <c r="E135" s="29">
        <v>0</v>
      </c>
      <c r="F135" s="29"/>
      <c r="G135" s="29">
        <v>20000000</v>
      </c>
      <c r="H135" s="29">
        <v>20000000</v>
      </c>
      <c r="I135" s="29">
        <v>20000000</v>
      </c>
      <c r="J135" s="29">
        <v>20000000</v>
      </c>
      <c r="K135" s="29">
        <v>20000000</v>
      </c>
    </row>
    <row r="136" spans="1:11" x14ac:dyDescent="0.25">
      <c r="A136" s="10"/>
      <c r="B136" s="10"/>
      <c r="C136" s="10" t="s">
        <v>7</v>
      </c>
      <c r="D136" s="31">
        <f t="shared" si="75"/>
        <v>1829166</v>
      </c>
      <c r="E136" s="29"/>
      <c r="F136" s="29"/>
      <c r="G136" s="29"/>
      <c r="H136" s="29"/>
      <c r="I136" s="29">
        <v>609722</v>
      </c>
      <c r="J136" s="29">
        <v>609722</v>
      </c>
      <c r="K136" s="29">
        <v>609722</v>
      </c>
    </row>
    <row r="137" spans="1:11" x14ac:dyDescent="0.25">
      <c r="A137" s="9" t="s">
        <v>34</v>
      </c>
      <c r="B137" s="9" t="s">
        <v>36</v>
      </c>
      <c r="C137" s="9"/>
      <c r="D137" s="31">
        <f t="shared" si="75"/>
        <v>200000</v>
      </c>
      <c r="E137" s="39">
        <f>SUM(E139:E143)+E146</f>
        <v>0</v>
      </c>
      <c r="F137" s="39">
        <f t="shared" ref="F137:I137" si="124">SUM(F139:F143)+F146</f>
        <v>0</v>
      </c>
      <c r="G137" s="39">
        <f t="shared" si="124"/>
        <v>100000</v>
      </c>
      <c r="H137" s="39">
        <f t="shared" si="124"/>
        <v>100000</v>
      </c>
      <c r="I137" s="39">
        <f t="shared" si="124"/>
        <v>0</v>
      </c>
      <c r="J137" s="39">
        <f t="shared" ref="J137:K137" si="125">SUM(J139:J143)+J146</f>
        <v>0</v>
      </c>
      <c r="K137" s="39">
        <f t="shared" si="125"/>
        <v>0</v>
      </c>
    </row>
    <row r="138" spans="1:11" x14ac:dyDescent="0.25">
      <c r="A138" s="9"/>
      <c r="B138" s="9"/>
      <c r="C138" s="9" t="s">
        <v>22</v>
      </c>
      <c r="D138" s="31">
        <f t="shared" si="75"/>
        <v>200000</v>
      </c>
      <c r="E138" s="43">
        <f>E139+E140+E142+E143</f>
        <v>0</v>
      </c>
      <c r="F138" s="43">
        <f t="shared" ref="F138:I138" si="126">F139+F140+F142+F143</f>
        <v>0</v>
      </c>
      <c r="G138" s="43">
        <f t="shared" si="126"/>
        <v>100000</v>
      </c>
      <c r="H138" s="43">
        <f t="shared" si="126"/>
        <v>100000</v>
      </c>
      <c r="I138" s="43">
        <f t="shared" si="126"/>
        <v>0</v>
      </c>
      <c r="J138" s="43">
        <f t="shared" ref="J138:K138" si="127">J139+J140+J142+J143</f>
        <v>0</v>
      </c>
      <c r="K138" s="43">
        <f t="shared" si="127"/>
        <v>0</v>
      </c>
    </row>
    <row r="139" spans="1:11" x14ac:dyDescent="0.25">
      <c r="A139" s="9"/>
      <c r="B139" s="9"/>
      <c r="C139" s="9" t="s">
        <v>5</v>
      </c>
      <c r="D139" s="31">
        <f t="shared" si="75"/>
        <v>0</v>
      </c>
      <c r="E139" s="40"/>
      <c r="F139" s="40"/>
      <c r="G139" s="40"/>
      <c r="H139" s="40"/>
      <c r="I139" s="40"/>
      <c r="J139" s="40"/>
      <c r="K139" s="40"/>
    </row>
    <row r="140" spans="1:11" x14ac:dyDescent="0.25">
      <c r="A140" s="9"/>
      <c r="B140" s="9"/>
      <c r="C140" s="9" t="s">
        <v>6</v>
      </c>
      <c r="D140" s="31">
        <f t="shared" si="75"/>
        <v>0</v>
      </c>
      <c r="E140" s="40">
        <v>0</v>
      </c>
      <c r="F140" s="40">
        <f>1996425-1996425</f>
        <v>0</v>
      </c>
      <c r="G140" s="40"/>
      <c r="H140" s="40"/>
      <c r="I140" s="40"/>
      <c r="J140" s="40"/>
      <c r="K140" s="40"/>
    </row>
    <row r="141" spans="1:11" x14ac:dyDescent="0.25">
      <c r="A141" s="9"/>
      <c r="B141" s="9"/>
      <c r="C141" s="9" t="s">
        <v>44</v>
      </c>
      <c r="D141" s="31">
        <f t="shared" si="75"/>
        <v>0</v>
      </c>
      <c r="E141" s="40"/>
      <c r="F141" s="40">
        <v>0</v>
      </c>
      <c r="G141" s="40"/>
      <c r="H141" s="40"/>
      <c r="I141" s="40"/>
      <c r="J141" s="40"/>
      <c r="K141" s="40"/>
    </row>
    <row r="142" spans="1:11" x14ac:dyDescent="0.25">
      <c r="A142" s="9"/>
      <c r="B142" s="9"/>
      <c r="C142" s="9" t="s">
        <v>7</v>
      </c>
      <c r="D142" s="31">
        <f t="shared" si="75"/>
        <v>0</v>
      </c>
      <c r="E142" s="41">
        <v>0</v>
      </c>
      <c r="F142" s="41"/>
      <c r="G142" s="41"/>
      <c r="H142" s="41"/>
      <c r="I142" s="41"/>
      <c r="J142" s="41"/>
      <c r="K142" s="41"/>
    </row>
    <row r="143" spans="1:11" x14ac:dyDescent="0.25">
      <c r="A143" s="9"/>
      <c r="B143" s="9"/>
      <c r="C143" s="9" t="s">
        <v>44</v>
      </c>
      <c r="D143" s="31">
        <f t="shared" si="75"/>
        <v>200000</v>
      </c>
      <c r="E143" s="41"/>
      <c r="F143" s="41">
        <v>0</v>
      </c>
      <c r="G143" s="41">
        <v>100000</v>
      </c>
      <c r="H143" s="41">
        <v>100000</v>
      </c>
      <c r="I143" s="41"/>
      <c r="J143" s="41"/>
      <c r="K143" s="41"/>
    </row>
    <row r="144" spans="1:11" x14ac:dyDescent="0.25">
      <c r="A144" s="9"/>
      <c r="B144" s="9"/>
      <c r="C144" s="9" t="s">
        <v>43</v>
      </c>
      <c r="D144" s="31">
        <f t="shared" ref="D144:D162" si="128">SUM(E144:K144)</f>
        <v>0</v>
      </c>
      <c r="E144" s="41"/>
      <c r="F144" s="41"/>
      <c r="G144" s="41"/>
      <c r="H144" s="41"/>
      <c r="I144" s="41"/>
      <c r="J144" s="41"/>
      <c r="K144" s="41"/>
    </row>
    <row r="145" spans="1:11" x14ac:dyDescent="0.25">
      <c r="A145" s="9"/>
      <c r="B145" s="9"/>
      <c r="C145" s="9" t="s">
        <v>8</v>
      </c>
      <c r="D145" s="31">
        <f t="shared" si="128"/>
        <v>200000</v>
      </c>
      <c r="E145" s="40">
        <f>E137-E146</f>
        <v>0</v>
      </c>
      <c r="F145" s="40">
        <f t="shared" ref="F145:H145" si="129">F137-F146</f>
        <v>0</v>
      </c>
      <c r="G145" s="40">
        <f t="shared" si="129"/>
        <v>100000</v>
      </c>
      <c r="H145" s="40">
        <f t="shared" si="129"/>
        <v>100000</v>
      </c>
      <c r="I145" s="40">
        <f t="shared" ref="I145:K145" si="130">I137-I146</f>
        <v>0</v>
      </c>
      <c r="J145" s="40">
        <f t="shared" si="130"/>
        <v>0</v>
      </c>
      <c r="K145" s="40">
        <f t="shared" si="130"/>
        <v>0</v>
      </c>
    </row>
    <row r="146" spans="1:11" x14ac:dyDescent="0.25">
      <c r="A146" s="9"/>
      <c r="B146" s="9"/>
      <c r="C146" s="9" t="s">
        <v>9</v>
      </c>
      <c r="D146" s="31">
        <f t="shared" si="128"/>
        <v>0</v>
      </c>
      <c r="E146" s="44">
        <f>SUM(E147:E149)</f>
        <v>0</v>
      </c>
      <c r="F146" s="44">
        <f t="shared" ref="F146:I146" si="131">SUM(F147:F149)</f>
        <v>0</v>
      </c>
      <c r="G146" s="44">
        <f t="shared" si="131"/>
        <v>0</v>
      </c>
      <c r="H146" s="44">
        <f t="shared" si="131"/>
        <v>0</v>
      </c>
      <c r="I146" s="44">
        <f t="shared" si="131"/>
        <v>0</v>
      </c>
      <c r="J146" s="44">
        <f t="shared" ref="J146:K146" si="132">SUM(J147:J149)</f>
        <v>0</v>
      </c>
      <c r="K146" s="44">
        <f t="shared" si="132"/>
        <v>0</v>
      </c>
    </row>
    <row r="147" spans="1:11" x14ac:dyDescent="0.25">
      <c r="A147" s="9"/>
      <c r="B147" s="9"/>
      <c r="C147" s="9" t="s">
        <v>5</v>
      </c>
      <c r="D147" s="31">
        <f t="shared" si="128"/>
        <v>0</v>
      </c>
      <c r="E147" s="40"/>
      <c r="F147" s="40"/>
      <c r="G147" s="40"/>
      <c r="H147" s="40"/>
      <c r="I147" s="40"/>
      <c r="J147" s="40"/>
      <c r="K147" s="40"/>
    </row>
    <row r="148" spans="1:11" x14ac:dyDescent="0.25">
      <c r="A148" s="9"/>
      <c r="B148" s="9"/>
      <c r="C148" s="9" t="s">
        <v>6</v>
      </c>
      <c r="D148" s="31">
        <f t="shared" si="128"/>
        <v>0</v>
      </c>
      <c r="E148" s="40">
        <v>0</v>
      </c>
      <c r="F148" s="40"/>
      <c r="G148" s="40"/>
      <c r="H148" s="40"/>
      <c r="I148" s="40"/>
      <c r="J148" s="40"/>
      <c r="K148" s="40"/>
    </row>
    <row r="149" spans="1:11" x14ac:dyDescent="0.25">
      <c r="A149" s="9"/>
      <c r="B149" s="9"/>
      <c r="C149" s="9" t="s">
        <v>7</v>
      </c>
      <c r="D149" s="31">
        <f t="shared" si="128"/>
        <v>0</v>
      </c>
      <c r="E149" s="40"/>
      <c r="F149" s="40"/>
      <c r="G149" s="40"/>
      <c r="H149" s="40"/>
      <c r="I149" s="40"/>
      <c r="J149" s="40"/>
      <c r="K149" s="40"/>
    </row>
    <row r="150" spans="1:11" x14ac:dyDescent="0.25">
      <c r="A150" s="10" t="s">
        <v>46</v>
      </c>
      <c r="B150" s="10" t="s">
        <v>45</v>
      </c>
      <c r="C150" s="10"/>
      <c r="D150" s="31">
        <f t="shared" si="128"/>
        <v>16842106</v>
      </c>
      <c r="E150" s="31">
        <f>SUM(E152:E156)+E159</f>
        <v>0</v>
      </c>
      <c r="F150" s="31">
        <f>SUM(F152:F156)+F159</f>
        <v>16842106</v>
      </c>
      <c r="G150" s="31">
        <f>SUM(G152:G156)+G159</f>
        <v>0</v>
      </c>
      <c r="H150" s="31">
        <f>SUM(H152:H156)+H159</f>
        <v>0</v>
      </c>
      <c r="I150" s="31">
        <f>SUM(I152:I156)+I159</f>
        <v>0</v>
      </c>
      <c r="J150" s="31">
        <f t="shared" ref="J150:K150" si="133">SUM(J152:J156)+J159</f>
        <v>0</v>
      </c>
      <c r="K150" s="31">
        <f t="shared" si="133"/>
        <v>0</v>
      </c>
    </row>
    <row r="151" spans="1:11" x14ac:dyDescent="0.25">
      <c r="A151" s="10"/>
      <c r="B151" s="10"/>
      <c r="C151" s="10" t="s">
        <v>22</v>
      </c>
      <c r="D151" s="31">
        <f t="shared" si="128"/>
        <v>16842106</v>
      </c>
      <c r="E151" s="33">
        <f>E152+E153+E155+E156</f>
        <v>0</v>
      </c>
      <c r="F151" s="33">
        <f>F152+F153+F155+F156</f>
        <v>16842106</v>
      </c>
      <c r="G151" s="33">
        <f>G152+G153+G155+G156</f>
        <v>0</v>
      </c>
      <c r="H151" s="33">
        <f>H152+H153+H155+H156</f>
        <v>0</v>
      </c>
      <c r="I151" s="33">
        <f>I152+I153+I155+I156</f>
        <v>0</v>
      </c>
      <c r="J151" s="33">
        <f t="shared" ref="J151:K151" si="134">J152+J153+J155+J156</f>
        <v>0</v>
      </c>
      <c r="K151" s="33">
        <f t="shared" si="134"/>
        <v>0</v>
      </c>
    </row>
    <row r="152" spans="1:11" x14ac:dyDescent="0.25">
      <c r="A152" s="10"/>
      <c r="B152" s="10"/>
      <c r="C152" s="10" t="s">
        <v>5</v>
      </c>
      <c r="D152" s="31">
        <f t="shared" si="128"/>
        <v>0</v>
      </c>
      <c r="E152" s="29"/>
      <c r="F152" s="29"/>
      <c r="G152" s="29"/>
      <c r="H152" s="29"/>
      <c r="I152" s="29"/>
      <c r="J152" s="29"/>
      <c r="K152" s="29"/>
    </row>
    <row r="153" spans="1:11" x14ac:dyDescent="0.25">
      <c r="A153" s="10"/>
      <c r="B153" s="10"/>
      <c r="C153" s="10" t="s">
        <v>6</v>
      </c>
      <c r="D153" s="31">
        <f t="shared" si="128"/>
        <v>16000000</v>
      </c>
      <c r="E153" s="29">
        <v>0</v>
      </c>
      <c r="F153" s="29">
        <f>14003575+1996425</f>
        <v>16000000</v>
      </c>
      <c r="G153" s="29">
        <v>0</v>
      </c>
      <c r="H153" s="29">
        <v>0</v>
      </c>
      <c r="I153" s="29">
        <v>0</v>
      </c>
      <c r="J153" s="29"/>
      <c r="K153" s="29"/>
    </row>
    <row r="154" spans="1:11" x14ac:dyDescent="0.25">
      <c r="A154" s="9"/>
      <c r="B154" s="9"/>
      <c r="C154" s="9" t="s">
        <v>44</v>
      </c>
      <c r="D154" s="31">
        <f t="shared" si="128"/>
        <v>0</v>
      </c>
      <c r="E154" s="40"/>
      <c r="F154" s="40"/>
      <c r="G154" s="40"/>
      <c r="H154" s="40"/>
      <c r="I154" s="40"/>
      <c r="J154" s="40"/>
      <c r="K154" s="40"/>
    </row>
    <row r="155" spans="1:11" x14ac:dyDescent="0.25">
      <c r="A155" s="10"/>
      <c r="B155" s="10"/>
      <c r="C155" s="10" t="s">
        <v>7</v>
      </c>
      <c r="D155" s="31">
        <f t="shared" si="128"/>
        <v>842106</v>
      </c>
      <c r="E155" s="30">
        <v>0</v>
      </c>
      <c r="F155" s="30">
        <f>737031+105075</f>
        <v>842106</v>
      </c>
      <c r="G155" s="30"/>
      <c r="H155" s="30"/>
      <c r="I155" s="30"/>
      <c r="J155" s="30"/>
      <c r="K155" s="30"/>
    </row>
    <row r="156" spans="1:11" x14ac:dyDescent="0.25">
      <c r="A156" s="9"/>
      <c r="B156" s="9"/>
      <c r="C156" s="9" t="s">
        <v>44</v>
      </c>
      <c r="D156" s="31">
        <f t="shared" si="128"/>
        <v>0</v>
      </c>
      <c r="E156" s="41"/>
      <c r="F156" s="41"/>
      <c r="G156" s="41"/>
      <c r="H156" s="41"/>
      <c r="I156" s="41"/>
      <c r="J156" s="41"/>
      <c r="K156" s="41"/>
    </row>
    <row r="157" spans="1:11" x14ac:dyDescent="0.25">
      <c r="A157" s="10"/>
      <c r="B157" s="10"/>
      <c r="C157" s="10" t="s">
        <v>43</v>
      </c>
      <c r="D157" s="31">
        <f t="shared" si="128"/>
        <v>0</v>
      </c>
      <c r="E157" s="30"/>
      <c r="F157" s="30"/>
      <c r="G157" s="30"/>
      <c r="H157" s="30"/>
      <c r="I157" s="30"/>
      <c r="J157" s="30"/>
      <c r="K157" s="30"/>
    </row>
    <row r="158" spans="1:11" x14ac:dyDescent="0.25">
      <c r="A158" s="10"/>
      <c r="B158" s="10"/>
      <c r="C158" s="10" t="s">
        <v>8</v>
      </c>
      <c r="D158" s="31">
        <f t="shared" si="128"/>
        <v>16842106</v>
      </c>
      <c r="E158" s="29">
        <f>E150-E159</f>
        <v>0</v>
      </c>
      <c r="F158" s="29">
        <f>F150-F159</f>
        <v>16842106</v>
      </c>
      <c r="G158" s="29">
        <f>G150-G159</f>
        <v>0</v>
      </c>
      <c r="H158" s="29">
        <f>H150-H159</f>
        <v>0</v>
      </c>
      <c r="I158" s="29">
        <f>I150-I159</f>
        <v>0</v>
      </c>
      <c r="J158" s="29">
        <f t="shared" ref="J158:K158" si="135">J150-J159</f>
        <v>0</v>
      </c>
      <c r="K158" s="29">
        <f t="shared" si="135"/>
        <v>0</v>
      </c>
    </row>
    <row r="159" spans="1:11" x14ac:dyDescent="0.25">
      <c r="A159" s="10"/>
      <c r="B159" s="10"/>
      <c r="C159" s="10" t="s">
        <v>9</v>
      </c>
      <c r="D159" s="31">
        <f t="shared" si="128"/>
        <v>0</v>
      </c>
      <c r="E159" s="34">
        <f>SUM(E160:E162)</f>
        <v>0</v>
      </c>
      <c r="F159" s="34">
        <f t="shared" ref="F159:I159" si="136">SUM(F160:F162)</f>
        <v>0</v>
      </c>
      <c r="G159" s="34">
        <f t="shared" si="136"/>
        <v>0</v>
      </c>
      <c r="H159" s="34">
        <f t="shared" si="136"/>
        <v>0</v>
      </c>
      <c r="I159" s="34">
        <f t="shared" si="136"/>
        <v>0</v>
      </c>
      <c r="J159" s="34">
        <f t="shared" ref="J159:K159" si="137">SUM(J160:J162)</f>
        <v>0</v>
      </c>
      <c r="K159" s="34">
        <f t="shared" si="137"/>
        <v>0</v>
      </c>
    </row>
    <row r="160" spans="1:11" x14ac:dyDescent="0.25">
      <c r="A160" s="10"/>
      <c r="B160" s="10"/>
      <c r="C160" s="10" t="s">
        <v>5</v>
      </c>
      <c r="D160" s="31">
        <f t="shared" si="128"/>
        <v>0</v>
      </c>
      <c r="E160" s="29"/>
      <c r="F160" s="29"/>
      <c r="G160" s="29"/>
      <c r="H160" s="29"/>
      <c r="I160" s="29"/>
      <c r="J160" s="29"/>
      <c r="K160" s="29"/>
    </row>
    <row r="161" spans="1:11" x14ac:dyDescent="0.25">
      <c r="A161" s="10"/>
      <c r="B161" s="10"/>
      <c r="C161" s="10" t="s">
        <v>6</v>
      </c>
      <c r="D161" s="31">
        <f t="shared" si="128"/>
        <v>0</v>
      </c>
      <c r="E161" s="29">
        <v>0</v>
      </c>
      <c r="F161" s="29"/>
      <c r="G161" s="29"/>
      <c r="H161" s="29"/>
      <c r="I161" s="29"/>
      <c r="J161" s="29"/>
      <c r="K161" s="29"/>
    </row>
    <row r="162" spans="1:11" x14ac:dyDescent="0.25">
      <c r="A162" s="10"/>
      <c r="B162" s="10"/>
      <c r="C162" s="10" t="s">
        <v>7</v>
      </c>
      <c r="D162" s="31">
        <f t="shared" si="128"/>
        <v>0</v>
      </c>
      <c r="E162" s="29"/>
      <c r="F162" s="29"/>
      <c r="G162" s="29"/>
      <c r="H162" s="29"/>
      <c r="I162" s="29"/>
      <c r="J162" s="29"/>
      <c r="K162" s="29"/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scale="68" fitToHeight="6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2"/>
  <sheetViews>
    <sheetView workbookViewId="0">
      <pane xSplit="4" ySplit="2" topLeftCell="E11" activePane="bottomRight" state="frozen"/>
      <selection pane="topRight" activeCell="E1" sqref="E1"/>
      <selection pane="bottomLeft" activeCell="A3" sqref="A3"/>
      <selection pane="bottomRight" activeCell="M24" sqref="M24"/>
    </sheetView>
  </sheetViews>
  <sheetFormatPr defaultColWidth="9.140625" defaultRowHeight="15" x14ac:dyDescent="0.25"/>
  <cols>
    <col min="1" max="1" width="4.85546875" style="11" customWidth="1"/>
    <col min="2" max="2" width="15.7109375" style="11" customWidth="1"/>
    <col min="3" max="3" width="8.85546875" style="11" customWidth="1"/>
    <col min="4" max="4" width="19.28515625" style="11" customWidth="1"/>
    <col min="5" max="5" width="16.5703125" style="11" customWidth="1"/>
    <col min="6" max="6" width="17.85546875" style="11" customWidth="1"/>
    <col min="7" max="7" width="17.5703125" style="11" customWidth="1"/>
    <col min="8" max="8" width="16.42578125" style="11" customWidth="1"/>
    <col min="9" max="11" width="17" style="11" customWidth="1"/>
    <col min="12" max="12" width="20.5703125" style="45" customWidth="1"/>
    <col min="13" max="13" width="16.28515625" style="11" bestFit="1" customWidth="1"/>
    <col min="14" max="16384" width="9.140625" style="11"/>
  </cols>
  <sheetData>
    <row r="2" spans="1:13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>
        <v>2018</v>
      </c>
      <c r="F2" s="10">
        <v>2019</v>
      </c>
      <c r="G2" s="10">
        <v>2020</v>
      </c>
      <c r="H2" s="10">
        <v>2021</v>
      </c>
      <c r="I2" s="10">
        <v>2022</v>
      </c>
      <c r="J2" s="10">
        <v>2023</v>
      </c>
      <c r="K2" s="10">
        <v>2024</v>
      </c>
    </row>
    <row r="3" spans="1:13" x14ac:dyDescent="0.25">
      <c r="A3" s="10">
        <v>1</v>
      </c>
      <c r="B3" s="10"/>
      <c r="C3" s="10"/>
      <c r="D3" s="56">
        <f>SUM(E3:K3)</f>
        <v>105230621.74000001</v>
      </c>
      <c r="E3" s="56">
        <f>E15</f>
        <v>4534577.5</v>
      </c>
      <c r="F3" s="56">
        <f t="shared" ref="F3:K3" si="0">F15</f>
        <v>40494794.240000002</v>
      </c>
      <c r="G3" s="56">
        <f t="shared" si="0"/>
        <v>12040250</v>
      </c>
      <c r="H3" s="56">
        <f t="shared" si="0"/>
        <v>12040250</v>
      </c>
      <c r="I3" s="56">
        <f t="shared" si="0"/>
        <v>12040250</v>
      </c>
      <c r="J3" s="56">
        <f t="shared" si="0"/>
        <v>12040250</v>
      </c>
      <c r="K3" s="56">
        <f t="shared" si="0"/>
        <v>12040250</v>
      </c>
      <c r="L3" s="46">
        <f>SUM(D5:D7)+D11++D8</f>
        <v>105230621.74000001</v>
      </c>
    </row>
    <row r="4" spans="1:13" x14ac:dyDescent="0.25">
      <c r="A4" s="10"/>
      <c r="B4" s="10"/>
      <c r="C4" s="10" t="s">
        <v>22</v>
      </c>
      <c r="D4" s="56">
        <f t="shared" ref="D4:D62" si="1">SUM(E4:K4)</f>
        <v>57069621.740000002</v>
      </c>
      <c r="E4" s="56">
        <f t="shared" ref="E4:K4" si="2">E16</f>
        <v>4534577.5</v>
      </c>
      <c r="F4" s="56">
        <f t="shared" si="2"/>
        <v>40494794.240000002</v>
      </c>
      <c r="G4" s="56">
        <f t="shared" si="2"/>
        <v>12040250</v>
      </c>
      <c r="H4" s="56">
        <f t="shared" si="2"/>
        <v>0</v>
      </c>
      <c r="I4" s="56">
        <f t="shared" si="2"/>
        <v>0</v>
      </c>
      <c r="J4" s="56">
        <f t="shared" si="2"/>
        <v>0</v>
      </c>
      <c r="K4" s="56">
        <f t="shared" si="2"/>
        <v>0</v>
      </c>
      <c r="L4" s="47">
        <f>L3-D3</f>
        <v>0</v>
      </c>
    </row>
    <row r="5" spans="1:13" x14ac:dyDescent="0.25">
      <c r="A5" s="10"/>
      <c r="B5" s="10"/>
      <c r="C5" s="10" t="s">
        <v>5</v>
      </c>
      <c r="D5" s="56">
        <f t="shared" si="1"/>
        <v>0</v>
      </c>
      <c r="E5" s="56">
        <f t="shared" ref="E5:K5" si="3">E17</f>
        <v>0</v>
      </c>
      <c r="F5" s="56">
        <f t="shared" si="3"/>
        <v>0</v>
      </c>
      <c r="G5" s="56">
        <f t="shared" si="3"/>
        <v>0</v>
      </c>
      <c r="H5" s="56">
        <f t="shared" si="3"/>
        <v>0</v>
      </c>
      <c r="I5" s="56">
        <f t="shared" si="3"/>
        <v>0</v>
      </c>
      <c r="J5" s="56">
        <f t="shared" si="3"/>
        <v>0</v>
      </c>
      <c r="K5" s="56">
        <f t="shared" si="3"/>
        <v>0</v>
      </c>
      <c r="L5" s="45">
        <f>L4-D9</f>
        <v>0</v>
      </c>
    </row>
    <row r="6" spans="1:13" x14ac:dyDescent="0.25">
      <c r="A6" s="10"/>
      <c r="B6" s="10"/>
      <c r="C6" s="10" t="s">
        <v>6</v>
      </c>
      <c r="D6" s="56">
        <f t="shared" si="1"/>
        <v>45900025.140000001</v>
      </c>
      <c r="E6" s="56">
        <f t="shared" ref="E6:K6" si="4">E18</f>
        <v>2858807.35</v>
      </c>
      <c r="F6" s="56">
        <f t="shared" si="4"/>
        <v>35041217.789999999</v>
      </c>
      <c r="G6" s="56">
        <f t="shared" si="4"/>
        <v>8000000</v>
      </c>
      <c r="H6" s="56">
        <f t="shared" si="4"/>
        <v>0</v>
      </c>
      <c r="I6" s="56">
        <f t="shared" si="4"/>
        <v>0</v>
      </c>
      <c r="J6" s="56">
        <f t="shared" si="4"/>
        <v>0</v>
      </c>
      <c r="K6" s="56">
        <f t="shared" si="4"/>
        <v>0</v>
      </c>
    </row>
    <row r="7" spans="1:13" x14ac:dyDescent="0.25">
      <c r="A7" s="10"/>
      <c r="B7" s="10"/>
      <c r="C7" s="10" t="s">
        <v>7</v>
      </c>
      <c r="D7" s="56">
        <f t="shared" si="1"/>
        <v>7882382.5600000005</v>
      </c>
      <c r="E7" s="56">
        <f t="shared" ref="E7:K7" si="5">E19</f>
        <v>869106.11</v>
      </c>
      <c r="F7" s="56">
        <f t="shared" si="5"/>
        <v>4213276.45</v>
      </c>
      <c r="G7" s="56">
        <f t="shared" si="5"/>
        <v>2800000</v>
      </c>
      <c r="H7" s="56">
        <f t="shared" si="5"/>
        <v>0</v>
      </c>
      <c r="I7" s="56">
        <f t="shared" si="5"/>
        <v>0</v>
      </c>
      <c r="J7" s="56">
        <f t="shared" si="5"/>
        <v>0</v>
      </c>
      <c r="K7" s="56">
        <f t="shared" si="5"/>
        <v>0</v>
      </c>
    </row>
    <row r="8" spans="1:13" x14ac:dyDescent="0.25">
      <c r="A8" s="9"/>
      <c r="B8" s="9"/>
      <c r="C8" s="9" t="s">
        <v>43</v>
      </c>
      <c r="D8" s="56">
        <f t="shared" si="1"/>
        <v>3287214.04</v>
      </c>
      <c r="E8" s="56">
        <f t="shared" ref="E8:K8" si="6">E20</f>
        <v>806664.04</v>
      </c>
      <c r="F8" s="56">
        <f t="shared" si="6"/>
        <v>1240300</v>
      </c>
      <c r="G8" s="56">
        <f t="shared" si="6"/>
        <v>1240250</v>
      </c>
      <c r="H8" s="56">
        <f t="shared" si="6"/>
        <v>0</v>
      </c>
      <c r="I8" s="56">
        <f t="shared" si="6"/>
        <v>0</v>
      </c>
      <c r="J8" s="56">
        <f t="shared" si="6"/>
        <v>0</v>
      </c>
      <c r="K8" s="56">
        <f t="shared" si="6"/>
        <v>0</v>
      </c>
    </row>
    <row r="9" spans="1:13" x14ac:dyDescent="0.25">
      <c r="A9" s="10"/>
      <c r="B9" s="10"/>
      <c r="C9" s="10"/>
      <c r="D9" s="56"/>
      <c r="E9" s="56"/>
      <c r="F9" s="56"/>
      <c r="G9" s="56"/>
      <c r="H9" s="56"/>
      <c r="I9" s="56"/>
      <c r="J9" s="56"/>
      <c r="K9" s="56"/>
    </row>
    <row r="10" spans="1:13" x14ac:dyDescent="0.25">
      <c r="A10" s="10"/>
      <c r="B10" s="10"/>
      <c r="C10" s="10" t="s">
        <v>8</v>
      </c>
      <c r="D10" s="56">
        <f t="shared" si="1"/>
        <v>57069621.740000002</v>
      </c>
      <c r="E10" s="56">
        <f t="shared" ref="E10:K10" si="7">E22</f>
        <v>4534577.5</v>
      </c>
      <c r="F10" s="56">
        <f t="shared" si="7"/>
        <v>40494794.240000002</v>
      </c>
      <c r="G10" s="56">
        <f t="shared" si="7"/>
        <v>12040250</v>
      </c>
      <c r="H10" s="56">
        <f t="shared" si="7"/>
        <v>0</v>
      </c>
      <c r="I10" s="56">
        <f t="shared" si="7"/>
        <v>0</v>
      </c>
      <c r="J10" s="56">
        <f t="shared" si="7"/>
        <v>0</v>
      </c>
      <c r="K10" s="56">
        <f t="shared" si="7"/>
        <v>0</v>
      </c>
      <c r="L10" s="46">
        <f>SUM(D10:D11)</f>
        <v>105230621.74000001</v>
      </c>
      <c r="M10" s="55">
        <f>L10-D3</f>
        <v>0</v>
      </c>
    </row>
    <row r="11" spans="1:13" x14ac:dyDescent="0.25">
      <c r="A11" s="10"/>
      <c r="B11" s="10"/>
      <c r="C11" s="10" t="s">
        <v>9</v>
      </c>
      <c r="D11" s="56">
        <f t="shared" si="1"/>
        <v>48161000</v>
      </c>
      <c r="E11" s="56">
        <f t="shared" ref="E11:K11" si="8">E23</f>
        <v>0</v>
      </c>
      <c r="F11" s="56">
        <f t="shared" si="8"/>
        <v>0</v>
      </c>
      <c r="G11" s="56">
        <f t="shared" si="8"/>
        <v>0</v>
      </c>
      <c r="H11" s="56">
        <f t="shared" si="8"/>
        <v>12040250</v>
      </c>
      <c r="I11" s="56">
        <f t="shared" si="8"/>
        <v>12040250</v>
      </c>
      <c r="J11" s="56">
        <f t="shared" si="8"/>
        <v>12040250</v>
      </c>
      <c r="K11" s="56">
        <f t="shared" si="8"/>
        <v>12040250</v>
      </c>
      <c r="L11" s="46">
        <f>SUM(D12:D14)</f>
        <v>48161000</v>
      </c>
    </row>
    <row r="12" spans="1:13" x14ac:dyDescent="0.25">
      <c r="A12" s="10"/>
      <c r="B12" s="10"/>
      <c r="C12" s="10" t="s">
        <v>5</v>
      </c>
      <c r="D12" s="56">
        <f t="shared" si="1"/>
        <v>4961000</v>
      </c>
      <c r="E12" s="56">
        <f t="shared" ref="E12:K12" si="9">E24</f>
        <v>0</v>
      </c>
      <c r="F12" s="56">
        <f t="shared" si="9"/>
        <v>0</v>
      </c>
      <c r="G12" s="56">
        <f t="shared" si="9"/>
        <v>0</v>
      </c>
      <c r="H12" s="56">
        <f t="shared" si="9"/>
        <v>1240250</v>
      </c>
      <c r="I12" s="56">
        <f t="shared" si="9"/>
        <v>1240250</v>
      </c>
      <c r="J12" s="56">
        <f t="shared" si="9"/>
        <v>1240250</v>
      </c>
      <c r="K12" s="56">
        <f t="shared" si="9"/>
        <v>1240250</v>
      </c>
    </row>
    <row r="13" spans="1:13" x14ac:dyDescent="0.25">
      <c r="A13" s="10"/>
      <c r="B13" s="10"/>
      <c r="C13" s="10" t="s">
        <v>6</v>
      </c>
      <c r="D13" s="56">
        <f t="shared" si="1"/>
        <v>32000000</v>
      </c>
      <c r="E13" s="56">
        <f t="shared" ref="E13:K13" si="10">E25</f>
        <v>0</v>
      </c>
      <c r="F13" s="56">
        <f t="shared" si="10"/>
        <v>0</v>
      </c>
      <c r="G13" s="56">
        <f t="shared" si="10"/>
        <v>0</v>
      </c>
      <c r="H13" s="56">
        <f t="shared" si="10"/>
        <v>8000000</v>
      </c>
      <c r="I13" s="56">
        <f t="shared" si="10"/>
        <v>8000000</v>
      </c>
      <c r="J13" s="56">
        <f t="shared" si="10"/>
        <v>8000000</v>
      </c>
      <c r="K13" s="56">
        <f t="shared" si="10"/>
        <v>8000000</v>
      </c>
    </row>
    <row r="14" spans="1:13" x14ac:dyDescent="0.25">
      <c r="A14" s="10"/>
      <c r="B14" s="10"/>
      <c r="C14" s="10" t="s">
        <v>7</v>
      </c>
      <c r="D14" s="56">
        <f t="shared" si="1"/>
        <v>11200000</v>
      </c>
      <c r="E14" s="56">
        <f t="shared" ref="E14:K14" si="11">E26</f>
        <v>0</v>
      </c>
      <c r="F14" s="56">
        <f t="shared" si="11"/>
        <v>0</v>
      </c>
      <c r="G14" s="56">
        <f t="shared" si="11"/>
        <v>0</v>
      </c>
      <c r="H14" s="56">
        <f t="shared" si="11"/>
        <v>2800000</v>
      </c>
      <c r="I14" s="56">
        <f t="shared" si="11"/>
        <v>2800000</v>
      </c>
      <c r="J14" s="56">
        <f t="shared" si="11"/>
        <v>2800000</v>
      </c>
      <c r="K14" s="56">
        <f t="shared" si="11"/>
        <v>2800000</v>
      </c>
    </row>
    <row r="15" spans="1:13" x14ac:dyDescent="0.25">
      <c r="A15" s="10">
        <v>2</v>
      </c>
      <c r="B15" s="10" t="s">
        <v>3</v>
      </c>
      <c r="C15" s="10"/>
      <c r="D15" s="56">
        <f t="shared" si="1"/>
        <v>105230621.74000001</v>
      </c>
      <c r="E15" s="56">
        <f>SUM(E17:E20)+E23</f>
        <v>4534577.5</v>
      </c>
      <c r="F15" s="57">
        <f t="shared" ref="F15:I15" si="12">SUM(F17:F20)+F23</f>
        <v>40494794.240000002</v>
      </c>
      <c r="G15" s="56">
        <f t="shared" si="12"/>
        <v>12040250</v>
      </c>
      <c r="H15" s="56">
        <f t="shared" si="12"/>
        <v>12040250</v>
      </c>
      <c r="I15" s="56">
        <f t="shared" si="12"/>
        <v>12040250</v>
      </c>
      <c r="J15" s="56">
        <f t="shared" ref="J15:K15" si="13">SUM(J17:J20)+J23</f>
        <v>12040250</v>
      </c>
      <c r="K15" s="56">
        <f t="shared" si="13"/>
        <v>12040250</v>
      </c>
    </row>
    <row r="16" spans="1:13" x14ac:dyDescent="0.25">
      <c r="A16" s="10"/>
      <c r="B16" s="10"/>
      <c r="C16" s="10" t="s">
        <v>22</v>
      </c>
      <c r="D16" s="56">
        <f t="shared" si="1"/>
        <v>57069621.740000002</v>
      </c>
      <c r="E16" s="58">
        <f t="shared" ref="E16:K20" si="14">E28+E40+E52</f>
        <v>4534577.5</v>
      </c>
      <c r="F16" s="58">
        <f t="shared" si="14"/>
        <v>40494794.240000002</v>
      </c>
      <c r="G16" s="58">
        <f t="shared" si="14"/>
        <v>12040250</v>
      </c>
      <c r="H16" s="58">
        <f t="shared" si="14"/>
        <v>0</v>
      </c>
      <c r="I16" s="58">
        <f t="shared" si="14"/>
        <v>0</v>
      </c>
      <c r="J16" s="58">
        <f t="shared" si="14"/>
        <v>0</v>
      </c>
      <c r="K16" s="58">
        <f t="shared" si="14"/>
        <v>0</v>
      </c>
    </row>
    <row r="17" spans="1:12" x14ac:dyDescent="0.25">
      <c r="A17" s="10"/>
      <c r="B17" s="10"/>
      <c r="C17" s="10" t="s">
        <v>5</v>
      </c>
      <c r="D17" s="56">
        <f t="shared" si="1"/>
        <v>0</v>
      </c>
      <c r="E17" s="58">
        <f t="shared" si="14"/>
        <v>0</v>
      </c>
      <c r="F17" s="58">
        <f t="shared" si="14"/>
        <v>0</v>
      </c>
      <c r="G17" s="58">
        <f t="shared" si="14"/>
        <v>0</v>
      </c>
      <c r="H17" s="58">
        <f t="shared" si="14"/>
        <v>0</v>
      </c>
      <c r="I17" s="58">
        <f t="shared" si="14"/>
        <v>0</v>
      </c>
      <c r="J17" s="58">
        <f t="shared" si="14"/>
        <v>0</v>
      </c>
      <c r="K17" s="58">
        <f t="shared" si="14"/>
        <v>0</v>
      </c>
    </row>
    <row r="18" spans="1:12" x14ac:dyDescent="0.25">
      <c r="A18" s="10"/>
      <c r="B18" s="10"/>
      <c r="C18" s="10" t="s">
        <v>6</v>
      </c>
      <c r="D18" s="56">
        <f t="shared" si="1"/>
        <v>45900025.140000001</v>
      </c>
      <c r="E18" s="58">
        <f t="shared" si="14"/>
        <v>2858807.35</v>
      </c>
      <c r="F18" s="58">
        <f t="shared" si="14"/>
        <v>35041217.789999999</v>
      </c>
      <c r="G18" s="58">
        <f t="shared" si="14"/>
        <v>8000000</v>
      </c>
      <c r="H18" s="58">
        <f t="shared" si="14"/>
        <v>0</v>
      </c>
      <c r="I18" s="58">
        <f t="shared" si="14"/>
        <v>0</v>
      </c>
      <c r="J18" s="58">
        <f t="shared" si="14"/>
        <v>0</v>
      </c>
      <c r="K18" s="58">
        <f t="shared" si="14"/>
        <v>0</v>
      </c>
    </row>
    <row r="19" spans="1:12" x14ac:dyDescent="0.25">
      <c r="A19" s="10"/>
      <c r="B19" s="10"/>
      <c r="C19" s="10" t="s">
        <v>7</v>
      </c>
      <c r="D19" s="56">
        <f t="shared" si="1"/>
        <v>7882382.5600000005</v>
      </c>
      <c r="E19" s="58">
        <f t="shared" si="14"/>
        <v>869106.11</v>
      </c>
      <c r="F19" s="58">
        <f t="shared" si="14"/>
        <v>4213276.45</v>
      </c>
      <c r="G19" s="58">
        <f t="shared" si="14"/>
        <v>2800000</v>
      </c>
      <c r="H19" s="58">
        <f t="shared" si="14"/>
        <v>0</v>
      </c>
      <c r="I19" s="58">
        <f t="shared" si="14"/>
        <v>0</v>
      </c>
      <c r="J19" s="58">
        <f t="shared" si="14"/>
        <v>0</v>
      </c>
      <c r="K19" s="58">
        <f t="shared" si="14"/>
        <v>0</v>
      </c>
    </row>
    <row r="20" spans="1:12" s="66" customFormat="1" x14ac:dyDescent="0.25">
      <c r="A20" s="18"/>
      <c r="B20" s="18"/>
      <c r="C20" s="18" t="s">
        <v>43</v>
      </c>
      <c r="D20" s="63">
        <f t="shared" si="1"/>
        <v>3287214.04</v>
      </c>
      <c r="E20" s="67">
        <f t="shared" si="14"/>
        <v>806664.04</v>
      </c>
      <c r="F20" s="67">
        <f t="shared" si="14"/>
        <v>1240300</v>
      </c>
      <c r="G20" s="67">
        <f t="shared" si="14"/>
        <v>1240250</v>
      </c>
      <c r="H20" s="67">
        <f t="shared" si="14"/>
        <v>0</v>
      </c>
      <c r="I20" s="67">
        <f t="shared" si="14"/>
        <v>0</v>
      </c>
      <c r="J20" s="67">
        <f t="shared" si="14"/>
        <v>0</v>
      </c>
      <c r="K20" s="67">
        <f t="shared" si="14"/>
        <v>0</v>
      </c>
      <c r="L20" s="65"/>
    </row>
    <row r="21" spans="1:12" x14ac:dyDescent="0.25">
      <c r="A21" s="10"/>
      <c r="B21" s="10"/>
      <c r="C21" s="10"/>
      <c r="D21" s="56">
        <f t="shared" si="1"/>
        <v>0</v>
      </c>
      <c r="E21" s="58"/>
      <c r="F21" s="58"/>
      <c r="G21" s="58"/>
      <c r="H21" s="58"/>
      <c r="I21" s="58"/>
      <c r="J21" s="58"/>
      <c r="K21" s="58"/>
    </row>
    <row r="22" spans="1:12" x14ac:dyDescent="0.25">
      <c r="A22" s="10"/>
      <c r="B22" s="10"/>
      <c r="C22" s="10" t="s">
        <v>8</v>
      </c>
      <c r="D22" s="56">
        <f t="shared" si="1"/>
        <v>57069621.740000002</v>
      </c>
      <c r="E22" s="58">
        <f t="shared" ref="E22:K26" si="15">E34+E46+E58</f>
        <v>4534577.5</v>
      </c>
      <c r="F22" s="58">
        <f t="shared" si="15"/>
        <v>40494794.240000002</v>
      </c>
      <c r="G22" s="58">
        <f t="shared" si="15"/>
        <v>12040250</v>
      </c>
      <c r="H22" s="58">
        <f t="shared" si="15"/>
        <v>0</v>
      </c>
      <c r="I22" s="58">
        <f t="shared" si="15"/>
        <v>0</v>
      </c>
      <c r="J22" s="58">
        <f t="shared" si="15"/>
        <v>0</v>
      </c>
      <c r="K22" s="58">
        <f t="shared" si="15"/>
        <v>0</v>
      </c>
    </row>
    <row r="23" spans="1:12" x14ac:dyDescent="0.25">
      <c r="A23" s="10"/>
      <c r="B23" s="10"/>
      <c r="C23" s="10" t="s">
        <v>9</v>
      </c>
      <c r="D23" s="56">
        <f t="shared" si="1"/>
        <v>48161000</v>
      </c>
      <c r="E23" s="58">
        <f t="shared" si="15"/>
        <v>0</v>
      </c>
      <c r="F23" s="58">
        <f t="shared" si="15"/>
        <v>0</v>
      </c>
      <c r="G23" s="58">
        <f t="shared" si="15"/>
        <v>0</v>
      </c>
      <c r="H23" s="58">
        <f t="shared" si="15"/>
        <v>12040250</v>
      </c>
      <c r="I23" s="58">
        <f t="shared" si="15"/>
        <v>12040250</v>
      </c>
      <c r="J23" s="58">
        <f t="shared" si="15"/>
        <v>12040250</v>
      </c>
      <c r="K23" s="58">
        <f t="shared" si="15"/>
        <v>12040250</v>
      </c>
    </row>
    <row r="24" spans="1:12" x14ac:dyDescent="0.25">
      <c r="A24" s="10"/>
      <c r="B24" s="10"/>
      <c r="C24" s="10" t="s">
        <v>43</v>
      </c>
      <c r="D24" s="56">
        <f t="shared" si="1"/>
        <v>4961000</v>
      </c>
      <c r="E24" s="58">
        <f t="shared" si="15"/>
        <v>0</v>
      </c>
      <c r="F24" s="58">
        <f t="shared" si="15"/>
        <v>0</v>
      </c>
      <c r="G24" s="58">
        <f t="shared" si="15"/>
        <v>0</v>
      </c>
      <c r="H24" s="58">
        <f t="shared" si="15"/>
        <v>1240250</v>
      </c>
      <c r="I24" s="58">
        <f t="shared" si="15"/>
        <v>1240250</v>
      </c>
      <c r="J24" s="58">
        <f t="shared" si="15"/>
        <v>1240250</v>
      </c>
      <c r="K24" s="58">
        <f t="shared" si="15"/>
        <v>1240250</v>
      </c>
    </row>
    <row r="25" spans="1:12" x14ac:dyDescent="0.25">
      <c r="A25" s="10"/>
      <c r="B25" s="10"/>
      <c r="C25" s="10" t="s">
        <v>6</v>
      </c>
      <c r="D25" s="56">
        <f t="shared" si="1"/>
        <v>32000000</v>
      </c>
      <c r="E25" s="58">
        <f t="shared" si="15"/>
        <v>0</v>
      </c>
      <c r="F25" s="58">
        <f t="shared" si="15"/>
        <v>0</v>
      </c>
      <c r="G25" s="58">
        <f t="shared" si="15"/>
        <v>0</v>
      </c>
      <c r="H25" s="58">
        <f t="shared" si="15"/>
        <v>8000000</v>
      </c>
      <c r="I25" s="58">
        <f t="shared" si="15"/>
        <v>8000000</v>
      </c>
      <c r="J25" s="58">
        <f t="shared" si="15"/>
        <v>8000000</v>
      </c>
      <c r="K25" s="58">
        <f t="shared" si="15"/>
        <v>8000000</v>
      </c>
    </row>
    <row r="26" spans="1:12" x14ac:dyDescent="0.25">
      <c r="A26" s="10"/>
      <c r="B26" s="10"/>
      <c r="C26" s="10" t="s">
        <v>7</v>
      </c>
      <c r="D26" s="56">
        <f t="shared" si="1"/>
        <v>11200000</v>
      </c>
      <c r="E26" s="58">
        <f t="shared" si="15"/>
        <v>0</v>
      </c>
      <c r="F26" s="58">
        <f t="shared" si="15"/>
        <v>0</v>
      </c>
      <c r="G26" s="58">
        <f t="shared" si="15"/>
        <v>0</v>
      </c>
      <c r="H26" s="58">
        <f t="shared" si="15"/>
        <v>2800000</v>
      </c>
      <c r="I26" s="58">
        <f t="shared" si="15"/>
        <v>2800000</v>
      </c>
      <c r="J26" s="58">
        <f t="shared" si="15"/>
        <v>2800000</v>
      </c>
      <c r="K26" s="58">
        <f t="shared" si="15"/>
        <v>2800000</v>
      </c>
    </row>
    <row r="27" spans="1:12" x14ac:dyDescent="0.25">
      <c r="A27" s="10" t="s">
        <v>10</v>
      </c>
      <c r="B27" s="10" t="s">
        <v>48</v>
      </c>
      <c r="C27" s="10"/>
      <c r="D27" s="56">
        <f t="shared" si="1"/>
        <v>76730976.5</v>
      </c>
      <c r="E27" s="56">
        <f t="shared" ref="E27:F27" si="16">SUM(E29:E32)+E35+E33</f>
        <v>4534577.5</v>
      </c>
      <c r="F27" s="56">
        <f t="shared" si="16"/>
        <v>11995149</v>
      </c>
      <c r="G27" s="56">
        <f>SUM(G29:G32)+G35+G33</f>
        <v>12040250</v>
      </c>
      <c r="H27" s="56">
        <f t="shared" ref="H27:K27" si="17">SUM(H29:H32)+H35+H33</f>
        <v>12040250</v>
      </c>
      <c r="I27" s="56">
        <f t="shared" si="17"/>
        <v>12040250</v>
      </c>
      <c r="J27" s="56">
        <f t="shared" si="17"/>
        <v>12040250</v>
      </c>
      <c r="K27" s="56">
        <f t="shared" si="17"/>
        <v>12040250</v>
      </c>
    </row>
    <row r="28" spans="1:12" x14ac:dyDescent="0.25">
      <c r="A28" s="10"/>
      <c r="B28" s="10"/>
      <c r="C28" s="10" t="s">
        <v>22</v>
      </c>
      <c r="D28" s="56">
        <f t="shared" si="1"/>
        <v>28569976.5</v>
      </c>
      <c r="E28" s="59">
        <f t="shared" ref="E28:F28" si="18">E29+E30+E31+E32+E33</f>
        <v>4534577.5</v>
      </c>
      <c r="F28" s="59">
        <f t="shared" si="18"/>
        <v>11995149</v>
      </c>
      <c r="G28" s="59">
        <f>G29+G30+G31+G32+G33</f>
        <v>12040250</v>
      </c>
      <c r="H28" s="59">
        <f t="shared" ref="H28:K28" si="19">H29+H30+H31+H32+H33</f>
        <v>0</v>
      </c>
      <c r="I28" s="59">
        <f t="shared" si="19"/>
        <v>0</v>
      </c>
      <c r="J28" s="59">
        <f t="shared" si="19"/>
        <v>0</v>
      </c>
      <c r="K28" s="59">
        <f t="shared" si="19"/>
        <v>0</v>
      </c>
    </row>
    <row r="29" spans="1:12" x14ac:dyDescent="0.25">
      <c r="A29" s="10"/>
      <c r="B29" s="10"/>
      <c r="C29" s="10" t="s">
        <v>5</v>
      </c>
      <c r="D29" s="56">
        <f t="shared" si="1"/>
        <v>0</v>
      </c>
      <c r="E29" s="60"/>
      <c r="F29" s="60"/>
      <c r="G29" s="60"/>
      <c r="H29" s="60"/>
      <c r="I29" s="60"/>
      <c r="J29" s="60"/>
      <c r="K29" s="60"/>
    </row>
    <row r="30" spans="1:12" x14ac:dyDescent="0.25">
      <c r="A30" s="10"/>
      <c r="B30" s="10"/>
      <c r="C30" s="10" t="s">
        <v>6</v>
      </c>
      <c r="D30" s="56">
        <f t="shared" si="1"/>
        <v>18825362.16</v>
      </c>
      <c r="E30" s="61">
        <v>2858807.35</v>
      </c>
      <c r="F30" s="60">
        <f>1988851.85+1988851.11+1988851.85+2000000</f>
        <v>7966554.8100000005</v>
      </c>
      <c r="G30" s="60">
        <f>2000000*4</f>
        <v>8000000</v>
      </c>
      <c r="H30" s="60"/>
      <c r="I30" s="60"/>
      <c r="J30" s="60"/>
      <c r="K30" s="60"/>
    </row>
    <row r="31" spans="1:12" x14ac:dyDescent="0.25">
      <c r="A31" s="10"/>
      <c r="B31" s="10"/>
      <c r="C31" s="10" t="s">
        <v>7</v>
      </c>
      <c r="D31" s="56">
        <f t="shared" si="1"/>
        <v>6457400.2999999998</v>
      </c>
      <c r="E31" s="61">
        <v>869106.11</v>
      </c>
      <c r="F31" s="61">
        <f>696098.15+696097.89+696098.15+700000</f>
        <v>2788294.19</v>
      </c>
      <c r="G31" s="61">
        <f>700000*4</f>
        <v>2800000</v>
      </c>
      <c r="H31" s="61"/>
      <c r="I31" s="61"/>
      <c r="J31" s="61"/>
      <c r="K31" s="61"/>
    </row>
    <row r="32" spans="1:12" x14ac:dyDescent="0.25">
      <c r="A32" s="10"/>
      <c r="B32" s="10"/>
      <c r="C32" s="10" t="s">
        <v>43</v>
      </c>
      <c r="D32" s="56">
        <f t="shared" si="1"/>
        <v>3287214.04</v>
      </c>
      <c r="E32" s="61">
        <v>806664.04</v>
      </c>
      <c r="F32" s="61">
        <f>310000+310200+310000+310100</f>
        <v>1240300</v>
      </c>
      <c r="G32" s="61">
        <f>310000*4+250</f>
        <v>1240250</v>
      </c>
      <c r="H32" s="61"/>
      <c r="I32" s="61"/>
      <c r="J32" s="61"/>
      <c r="K32" s="61"/>
    </row>
    <row r="33" spans="1:12" x14ac:dyDescent="0.25">
      <c r="A33" s="10"/>
      <c r="B33" s="10"/>
      <c r="C33" s="10"/>
      <c r="D33" s="56">
        <f t="shared" si="1"/>
        <v>0</v>
      </c>
      <c r="E33" s="61"/>
      <c r="F33" s="61"/>
      <c r="G33" s="61"/>
      <c r="H33" s="61"/>
      <c r="I33" s="61"/>
      <c r="J33" s="61"/>
      <c r="K33" s="61"/>
    </row>
    <row r="34" spans="1:12" x14ac:dyDescent="0.25">
      <c r="A34" s="10"/>
      <c r="B34" s="10"/>
      <c r="C34" s="10" t="s">
        <v>8</v>
      </c>
      <c r="D34" s="56">
        <f t="shared" si="1"/>
        <v>28569976.5</v>
      </c>
      <c r="E34" s="60">
        <f>E27-E35</f>
        <v>4534577.5</v>
      </c>
      <c r="F34" s="60">
        <f t="shared" ref="F34:K34" si="20">F27-F35</f>
        <v>11995149</v>
      </c>
      <c r="G34" s="60">
        <f t="shared" si="20"/>
        <v>12040250</v>
      </c>
      <c r="H34" s="60">
        <f t="shared" si="20"/>
        <v>0</v>
      </c>
      <c r="I34" s="60">
        <f t="shared" si="20"/>
        <v>0</v>
      </c>
      <c r="J34" s="60">
        <f t="shared" si="20"/>
        <v>0</v>
      </c>
      <c r="K34" s="60">
        <f t="shared" si="20"/>
        <v>0</v>
      </c>
    </row>
    <row r="35" spans="1:12" x14ac:dyDescent="0.25">
      <c r="A35" s="10"/>
      <c r="B35" s="10"/>
      <c r="C35" s="10" t="s">
        <v>9</v>
      </c>
      <c r="D35" s="56">
        <f t="shared" si="1"/>
        <v>48161000</v>
      </c>
      <c r="E35" s="62">
        <f>SUM(E36:E38)</f>
        <v>0</v>
      </c>
      <c r="F35" s="62">
        <f t="shared" ref="F35:K35" si="21">SUM(F36:F38)</f>
        <v>0</v>
      </c>
      <c r="G35" s="62">
        <f t="shared" si="21"/>
        <v>0</v>
      </c>
      <c r="H35" s="62">
        <f t="shared" si="21"/>
        <v>12040250</v>
      </c>
      <c r="I35" s="62">
        <f t="shared" si="21"/>
        <v>12040250</v>
      </c>
      <c r="J35" s="62">
        <f t="shared" si="21"/>
        <v>12040250</v>
      </c>
      <c r="K35" s="62">
        <f t="shared" si="21"/>
        <v>12040250</v>
      </c>
    </row>
    <row r="36" spans="1:12" s="66" customFormat="1" x14ac:dyDescent="0.25">
      <c r="A36" s="18"/>
      <c r="B36" s="18"/>
      <c r="C36" s="18" t="s">
        <v>43</v>
      </c>
      <c r="D36" s="63">
        <f t="shared" si="1"/>
        <v>4961000</v>
      </c>
      <c r="E36" s="64"/>
      <c r="F36" s="64"/>
      <c r="G36" s="64"/>
      <c r="H36" s="64">
        <v>1240250</v>
      </c>
      <c r="I36" s="64">
        <v>1240250</v>
      </c>
      <c r="J36" s="64">
        <v>1240250</v>
      </c>
      <c r="K36" s="64">
        <v>1240250</v>
      </c>
      <c r="L36" s="65"/>
    </row>
    <row r="37" spans="1:12" x14ac:dyDescent="0.25">
      <c r="A37" s="10"/>
      <c r="B37" s="10"/>
      <c r="C37" s="10" t="s">
        <v>6</v>
      </c>
      <c r="D37" s="56">
        <f t="shared" si="1"/>
        <v>32000000</v>
      </c>
      <c r="E37" s="60">
        <v>0</v>
      </c>
      <c r="F37" s="60"/>
      <c r="G37" s="60"/>
      <c r="H37" s="60">
        <f t="shared" ref="H37:K37" si="22">2000000*4</f>
        <v>8000000</v>
      </c>
      <c r="I37" s="60">
        <f t="shared" si="22"/>
        <v>8000000</v>
      </c>
      <c r="J37" s="60">
        <f t="shared" si="22"/>
        <v>8000000</v>
      </c>
      <c r="K37" s="60">
        <f t="shared" si="22"/>
        <v>8000000</v>
      </c>
    </row>
    <row r="38" spans="1:12" x14ac:dyDescent="0.25">
      <c r="A38" s="10"/>
      <c r="B38" s="10"/>
      <c r="C38" s="10" t="s">
        <v>7</v>
      </c>
      <c r="D38" s="56">
        <f t="shared" si="1"/>
        <v>11200000</v>
      </c>
      <c r="E38" s="60"/>
      <c r="F38" s="60"/>
      <c r="G38" s="60"/>
      <c r="H38" s="61">
        <f t="shared" ref="H38:K38" si="23">700000*4</f>
        <v>2800000</v>
      </c>
      <c r="I38" s="61">
        <f t="shared" si="23"/>
        <v>2800000</v>
      </c>
      <c r="J38" s="61">
        <f t="shared" si="23"/>
        <v>2800000</v>
      </c>
      <c r="K38" s="61">
        <f t="shared" si="23"/>
        <v>2800000</v>
      </c>
    </row>
    <row r="39" spans="1:12" x14ac:dyDescent="0.25">
      <c r="A39" s="10" t="s">
        <v>12</v>
      </c>
      <c r="B39" s="10" t="s">
        <v>50</v>
      </c>
      <c r="C39" s="10"/>
      <c r="D39" s="56">
        <f t="shared" si="1"/>
        <v>28499645.240000002</v>
      </c>
      <c r="E39" s="56">
        <f>SUM(E41:E44)+E47</f>
        <v>0</v>
      </c>
      <c r="F39" s="56">
        <f t="shared" ref="F39:I39" si="24">SUM(F41:F44)+F47</f>
        <v>28499645.240000002</v>
      </c>
      <c r="G39" s="56">
        <f t="shared" si="24"/>
        <v>0</v>
      </c>
      <c r="H39" s="56">
        <f t="shared" si="24"/>
        <v>0</v>
      </c>
      <c r="I39" s="56">
        <f t="shared" si="24"/>
        <v>0</v>
      </c>
      <c r="J39" s="56">
        <f t="shared" ref="J39:K39" si="25">SUM(J41:J44)+J47</f>
        <v>0</v>
      </c>
      <c r="K39" s="56">
        <f t="shared" si="25"/>
        <v>0</v>
      </c>
    </row>
    <row r="40" spans="1:12" x14ac:dyDescent="0.25">
      <c r="A40" s="10"/>
      <c r="B40" s="10"/>
      <c r="C40" s="10" t="s">
        <v>22</v>
      </c>
      <c r="D40" s="56">
        <f t="shared" si="1"/>
        <v>28499645.240000002</v>
      </c>
      <c r="E40" s="59">
        <f>E41+E42+E43+E44</f>
        <v>0</v>
      </c>
      <c r="F40" s="59">
        <f t="shared" ref="F40:K40" si="26">F41+F42+F43+F44</f>
        <v>28499645.240000002</v>
      </c>
      <c r="G40" s="59">
        <f t="shared" si="26"/>
        <v>0</v>
      </c>
      <c r="H40" s="59">
        <f t="shared" si="26"/>
        <v>0</v>
      </c>
      <c r="I40" s="59">
        <f t="shared" si="26"/>
        <v>0</v>
      </c>
      <c r="J40" s="59">
        <f t="shared" si="26"/>
        <v>0</v>
      </c>
      <c r="K40" s="59">
        <f t="shared" si="26"/>
        <v>0</v>
      </c>
    </row>
    <row r="41" spans="1:12" x14ac:dyDescent="0.25">
      <c r="A41" s="10"/>
      <c r="B41" s="10"/>
      <c r="C41" s="10" t="s">
        <v>5</v>
      </c>
      <c r="D41" s="56">
        <f t="shared" si="1"/>
        <v>0</v>
      </c>
      <c r="E41" s="60"/>
      <c r="F41" s="60"/>
      <c r="G41" s="60"/>
      <c r="H41" s="60"/>
      <c r="I41" s="60"/>
      <c r="J41" s="60"/>
      <c r="K41" s="60"/>
    </row>
    <row r="42" spans="1:12" x14ac:dyDescent="0.25">
      <c r="A42" s="10"/>
      <c r="B42" s="10"/>
      <c r="C42" s="10" t="s">
        <v>6</v>
      </c>
      <c r="D42" s="56">
        <f t="shared" si="1"/>
        <v>27074662.98</v>
      </c>
      <c r="E42" s="60">
        <v>0</v>
      </c>
      <c r="F42" s="60">
        <v>27074662.98</v>
      </c>
      <c r="G42" s="60"/>
      <c r="H42" s="60"/>
      <c r="I42" s="60"/>
      <c r="J42" s="60"/>
      <c r="K42" s="60"/>
    </row>
    <row r="43" spans="1:12" x14ac:dyDescent="0.25">
      <c r="A43" s="10"/>
      <c r="B43" s="10"/>
      <c r="C43" s="10" t="s">
        <v>7</v>
      </c>
      <c r="D43" s="56">
        <f t="shared" si="1"/>
        <v>1424982.26</v>
      </c>
      <c r="E43" s="61">
        <v>0</v>
      </c>
      <c r="F43" s="61">
        <v>1424982.26</v>
      </c>
      <c r="G43" s="61"/>
      <c r="H43" s="61"/>
      <c r="I43" s="61"/>
      <c r="J43" s="61"/>
      <c r="K43" s="61"/>
    </row>
    <row r="44" spans="1:12" x14ac:dyDescent="0.25">
      <c r="A44" s="10"/>
      <c r="B44" s="10"/>
      <c r="C44" s="10" t="s">
        <v>36</v>
      </c>
      <c r="D44" s="56">
        <f t="shared" si="1"/>
        <v>0</v>
      </c>
      <c r="E44" s="61"/>
      <c r="F44" s="61"/>
      <c r="G44" s="61"/>
      <c r="H44" s="61"/>
      <c r="I44" s="61"/>
      <c r="J44" s="61"/>
      <c r="K44" s="61"/>
    </row>
    <row r="45" spans="1:12" x14ac:dyDescent="0.25">
      <c r="A45" s="10"/>
      <c r="B45" s="10"/>
      <c r="C45" s="10" t="s">
        <v>43</v>
      </c>
      <c r="D45" s="56">
        <f t="shared" si="1"/>
        <v>0</v>
      </c>
      <c r="E45" s="61"/>
      <c r="F45" s="61"/>
      <c r="G45" s="61"/>
      <c r="H45" s="61"/>
      <c r="I45" s="61"/>
      <c r="J45" s="61"/>
      <c r="K45" s="61"/>
    </row>
    <row r="46" spans="1:12" x14ac:dyDescent="0.25">
      <c r="A46" s="10"/>
      <c r="B46" s="10"/>
      <c r="C46" s="10" t="s">
        <v>8</v>
      </c>
      <c r="D46" s="56">
        <f t="shared" si="1"/>
        <v>28499645.240000002</v>
      </c>
      <c r="E46" s="60">
        <f>E39-E47</f>
        <v>0</v>
      </c>
      <c r="F46" s="58">
        <f t="shared" ref="F46:K46" si="27">F39-F47</f>
        <v>28499645.240000002</v>
      </c>
      <c r="G46" s="60">
        <f t="shared" si="27"/>
        <v>0</v>
      </c>
      <c r="H46" s="60">
        <f t="shared" si="27"/>
        <v>0</v>
      </c>
      <c r="I46" s="60">
        <f t="shared" si="27"/>
        <v>0</v>
      </c>
      <c r="J46" s="60">
        <f t="shared" si="27"/>
        <v>0</v>
      </c>
      <c r="K46" s="60">
        <f t="shared" si="27"/>
        <v>0</v>
      </c>
    </row>
    <row r="47" spans="1:12" x14ac:dyDescent="0.25">
      <c r="A47" s="10"/>
      <c r="B47" s="10"/>
      <c r="C47" s="10" t="s">
        <v>9</v>
      </c>
      <c r="D47" s="56">
        <f t="shared" si="1"/>
        <v>0</v>
      </c>
      <c r="E47" s="62">
        <f>SUM(E48:E50)</f>
        <v>0</v>
      </c>
      <c r="F47" s="62">
        <f t="shared" ref="F47:K47" si="28">SUM(F48:F50)</f>
        <v>0</v>
      </c>
      <c r="G47" s="62">
        <f t="shared" si="28"/>
        <v>0</v>
      </c>
      <c r="H47" s="62">
        <f t="shared" si="28"/>
        <v>0</v>
      </c>
      <c r="I47" s="62">
        <f t="shared" si="28"/>
        <v>0</v>
      </c>
      <c r="J47" s="62">
        <f t="shared" si="28"/>
        <v>0</v>
      </c>
      <c r="K47" s="62">
        <f t="shared" si="28"/>
        <v>0</v>
      </c>
    </row>
    <row r="48" spans="1:12" x14ac:dyDescent="0.25">
      <c r="A48" s="10"/>
      <c r="B48" s="10"/>
      <c r="C48" s="10" t="s">
        <v>5</v>
      </c>
      <c r="D48" s="56">
        <f t="shared" si="1"/>
        <v>0</v>
      </c>
      <c r="E48" s="60"/>
      <c r="F48" s="60"/>
      <c r="G48" s="60"/>
      <c r="H48" s="60"/>
      <c r="I48" s="60"/>
      <c r="J48" s="60"/>
      <c r="K48" s="60"/>
    </row>
    <row r="49" spans="1:11" x14ac:dyDescent="0.25">
      <c r="A49" s="10"/>
      <c r="B49" s="10"/>
      <c r="C49" s="10" t="s">
        <v>6</v>
      </c>
      <c r="D49" s="56">
        <f t="shared" si="1"/>
        <v>0</v>
      </c>
      <c r="E49" s="60">
        <v>0</v>
      </c>
      <c r="F49" s="60"/>
      <c r="G49" s="60"/>
      <c r="H49" s="60"/>
      <c r="I49" s="60"/>
      <c r="J49" s="60"/>
      <c r="K49" s="60"/>
    </row>
    <row r="50" spans="1:11" x14ac:dyDescent="0.25">
      <c r="A50" s="10"/>
      <c r="B50" s="10"/>
      <c r="C50" s="10" t="s">
        <v>7</v>
      </c>
      <c r="D50" s="56">
        <f t="shared" si="1"/>
        <v>0</v>
      </c>
      <c r="E50" s="60"/>
      <c r="F50" s="60"/>
      <c r="G50" s="60"/>
      <c r="H50" s="60"/>
      <c r="I50" s="60"/>
      <c r="J50" s="60"/>
      <c r="K50" s="60"/>
    </row>
    <row r="51" spans="1:11" x14ac:dyDescent="0.25">
      <c r="A51" s="10" t="s">
        <v>13</v>
      </c>
      <c r="B51" s="10" t="s">
        <v>49</v>
      </c>
      <c r="C51" s="10"/>
      <c r="D51" s="56">
        <f t="shared" si="1"/>
        <v>0</v>
      </c>
      <c r="E51" s="56">
        <f>SUM(E53:E56)+E59</f>
        <v>0</v>
      </c>
      <c r="F51" s="56">
        <f t="shared" ref="F51:I51" si="29">SUM(F53:F56)+F59</f>
        <v>0</v>
      </c>
      <c r="G51" s="56">
        <f t="shared" si="29"/>
        <v>0</v>
      </c>
      <c r="H51" s="56">
        <f t="shared" si="29"/>
        <v>0</v>
      </c>
      <c r="I51" s="56">
        <f t="shared" si="29"/>
        <v>0</v>
      </c>
      <c r="J51" s="56">
        <f t="shared" ref="J51:K51" si="30">SUM(J53:J56)+J59</f>
        <v>0</v>
      </c>
      <c r="K51" s="56">
        <f t="shared" si="30"/>
        <v>0</v>
      </c>
    </row>
    <row r="52" spans="1:11" x14ac:dyDescent="0.25">
      <c r="A52" s="10"/>
      <c r="B52" s="10"/>
      <c r="C52" s="10" t="s">
        <v>22</v>
      </c>
      <c r="D52" s="56">
        <f t="shared" si="1"/>
        <v>0</v>
      </c>
      <c r="E52" s="59">
        <f>E53+E54+E55+E56</f>
        <v>0</v>
      </c>
      <c r="F52" s="59">
        <f t="shared" ref="F52:K52" si="31">F53+F54+F55+F56</f>
        <v>0</v>
      </c>
      <c r="G52" s="59">
        <f t="shared" si="31"/>
        <v>0</v>
      </c>
      <c r="H52" s="59">
        <f t="shared" si="31"/>
        <v>0</v>
      </c>
      <c r="I52" s="59">
        <f t="shared" si="31"/>
        <v>0</v>
      </c>
      <c r="J52" s="59">
        <f t="shared" si="31"/>
        <v>0</v>
      </c>
      <c r="K52" s="59">
        <f t="shared" si="31"/>
        <v>0</v>
      </c>
    </row>
    <row r="53" spans="1:11" x14ac:dyDescent="0.25">
      <c r="A53" s="10"/>
      <c r="B53" s="10"/>
      <c r="C53" s="10" t="s">
        <v>43</v>
      </c>
      <c r="D53" s="56">
        <f t="shared" si="1"/>
        <v>0</v>
      </c>
      <c r="E53" s="60"/>
      <c r="F53" s="60"/>
      <c r="G53" s="60"/>
      <c r="H53" s="60"/>
      <c r="I53" s="60"/>
      <c r="J53" s="60"/>
      <c r="K53" s="60"/>
    </row>
    <row r="54" spans="1:11" x14ac:dyDescent="0.25">
      <c r="A54" s="10"/>
      <c r="B54" s="10"/>
      <c r="C54" s="10" t="s">
        <v>6</v>
      </c>
      <c r="D54" s="56">
        <f t="shared" si="1"/>
        <v>0</v>
      </c>
      <c r="E54" s="60"/>
      <c r="F54" s="60"/>
      <c r="G54" s="60"/>
      <c r="H54" s="60"/>
      <c r="I54" s="60"/>
      <c r="J54" s="60"/>
      <c r="K54" s="60"/>
    </row>
    <row r="55" spans="1:11" x14ac:dyDescent="0.25">
      <c r="A55" s="10"/>
      <c r="B55" s="10"/>
      <c r="C55" s="10" t="s">
        <v>7</v>
      </c>
      <c r="D55" s="56">
        <f t="shared" si="1"/>
        <v>0</v>
      </c>
      <c r="E55" s="61"/>
      <c r="F55" s="61">
        <v>0</v>
      </c>
      <c r="G55" s="61">
        <v>0</v>
      </c>
      <c r="H55" s="61"/>
      <c r="I55" s="61"/>
      <c r="J55" s="61"/>
      <c r="K55" s="61"/>
    </row>
    <row r="56" spans="1:11" x14ac:dyDescent="0.25">
      <c r="A56" s="10"/>
      <c r="B56" s="10"/>
      <c r="C56" s="10" t="s">
        <v>36</v>
      </c>
      <c r="D56" s="56">
        <f t="shared" si="1"/>
        <v>0</v>
      </c>
      <c r="E56" s="61"/>
      <c r="F56" s="61"/>
      <c r="G56" s="61"/>
      <c r="H56" s="61"/>
      <c r="I56" s="61"/>
      <c r="J56" s="61"/>
      <c r="K56" s="61"/>
    </row>
    <row r="57" spans="1:11" x14ac:dyDescent="0.25">
      <c r="A57" s="10"/>
      <c r="B57" s="10"/>
      <c r="C57" s="10" t="s">
        <v>43</v>
      </c>
      <c r="D57" s="56">
        <f t="shared" si="1"/>
        <v>0</v>
      </c>
      <c r="E57" s="61"/>
      <c r="F57" s="61"/>
      <c r="G57" s="61"/>
      <c r="H57" s="61"/>
      <c r="I57" s="61"/>
      <c r="J57" s="61"/>
      <c r="K57" s="61"/>
    </row>
    <row r="58" spans="1:11" x14ac:dyDescent="0.25">
      <c r="A58" s="10"/>
      <c r="B58" s="10"/>
      <c r="C58" s="10" t="s">
        <v>8</v>
      </c>
      <c r="D58" s="56">
        <f t="shared" si="1"/>
        <v>0</v>
      </c>
      <c r="E58" s="60">
        <f>E51-E59</f>
        <v>0</v>
      </c>
      <c r="F58" s="60">
        <f t="shared" ref="F58:K58" si="32">F51-F59</f>
        <v>0</v>
      </c>
      <c r="G58" s="60">
        <f t="shared" si="32"/>
        <v>0</v>
      </c>
      <c r="H58" s="60">
        <f t="shared" si="32"/>
        <v>0</v>
      </c>
      <c r="I58" s="60">
        <f t="shared" si="32"/>
        <v>0</v>
      </c>
      <c r="J58" s="60">
        <f t="shared" si="32"/>
        <v>0</v>
      </c>
      <c r="K58" s="60">
        <f t="shared" si="32"/>
        <v>0</v>
      </c>
    </row>
    <row r="59" spans="1:11" x14ac:dyDescent="0.25">
      <c r="A59" s="10"/>
      <c r="B59" s="10"/>
      <c r="C59" s="10" t="s">
        <v>9</v>
      </c>
      <c r="D59" s="56">
        <f t="shared" si="1"/>
        <v>0</v>
      </c>
      <c r="E59" s="62">
        <f>SUM(E60:E62)</f>
        <v>0</v>
      </c>
      <c r="F59" s="62">
        <f t="shared" ref="F59:K59" si="33">SUM(F60:F62)</f>
        <v>0</v>
      </c>
      <c r="G59" s="62">
        <f t="shared" si="33"/>
        <v>0</v>
      </c>
      <c r="H59" s="62">
        <f t="shared" si="33"/>
        <v>0</v>
      </c>
      <c r="I59" s="62">
        <f t="shared" si="33"/>
        <v>0</v>
      </c>
      <c r="J59" s="62">
        <f t="shared" si="33"/>
        <v>0</v>
      </c>
      <c r="K59" s="62">
        <f t="shared" si="33"/>
        <v>0</v>
      </c>
    </row>
    <row r="60" spans="1:11" x14ac:dyDescent="0.25">
      <c r="A60" s="10"/>
      <c r="B60" s="10"/>
      <c r="C60" s="10" t="s">
        <v>5</v>
      </c>
      <c r="D60" s="56">
        <f t="shared" si="1"/>
        <v>0</v>
      </c>
      <c r="E60" s="60"/>
      <c r="F60" s="60"/>
      <c r="G60" s="60"/>
      <c r="H60" s="60"/>
      <c r="I60" s="60"/>
      <c r="J60" s="60"/>
      <c r="K60" s="60"/>
    </row>
    <row r="61" spans="1:11" x14ac:dyDescent="0.25">
      <c r="A61" s="10"/>
      <c r="B61" s="10"/>
      <c r="C61" s="10" t="s">
        <v>6</v>
      </c>
      <c r="D61" s="56">
        <f t="shared" si="1"/>
        <v>0</v>
      </c>
      <c r="E61" s="60"/>
      <c r="F61" s="60"/>
      <c r="G61" s="60"/>
      <c r="H61" s="60"/>
      <c r="I61" s="60"/>
      <c r="J61" s="60"/>
      <c r="K61" s="60"/>
    </row>
    <row r="62" spans="1:11" x14ac:dyDescent="0.25">
      <c r="A62" s="10"/>
      <c r="B62" s="10"/>
      <c r="C62" s="10" t="s">
        <v>7</v>
      </c>
      <c r="D62" s="56">
        <f t="shared" si="1"/>
        <v>0</v>
      </c>
      <c r="E62" s="60"/>
      <c r="F62" s="60"/>
      <c r="G62" s="60"/>
      <c r="H62" s="60"/>
      <c r="I62" s="60"/>
      <c r="J62" s="60"/>
      <c r="K62" s="60"/>
    </row>
  </sheetData>
  <printOptions horizontalCentered="1"/>
  <pageMargins left="0.31496062992125984" right="0.31496062992125984" top="0.74803149606299213" bottom="0.74803149606299213" header="0.31496062992125984" footer="0.31496062992125984"/>
  <pageSetup paperSize="9" scale="54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2"/>
  <sheetViews>
    <sheetView workbookViewId="0">
      <pane xSplit="5" ySplit="14" topLeftCell="F40" activePane="bottomRight" state="frozen"/>
      <selection pane="topRight" activeCell="F1" sqref="F1"/>
      <selection pane="bottomLeft" activeCell="A15" sqref="A15"/>
      <selection pane="bottomRight" sqref="A1:XFD1048576"/>
    </sheetView>
  </sheetViews>
  <sheetFormatPr defaultColWidth="9.140625" defaultRowHeight="15" x14ac:dyDescent="0.25"/>
  <cols>
    <col min="1" max="1" width="4.85546875" style="11" customWidth="1"/>
    <col min="2" max="2" width="15.7109375" style="11" customWidth="1"/>
    <col min="3" max="3" width="8.85546875" style="11" customWidth="1"/>
    <col min="4" max="4" width="19.28515625" style="11" customWidth="1"/>
    <col min="5" max="5" width="16.5703125" style="11" customWidth="1"/>
    <col min="6" max="6" width="17.85546875" style="11" customWidth="1"/>
    <col min="7" max="7" width="17.5703125" style="11" customWidth="1"/>
    <col min="8" max="8" width="16.42578125" style="11" customWidth="1"/>
    <col min="9" max="11" width="17" style="11" customWidth="1"/>
    <col min="12" max="12" width="20.5703125" style="45" customWidth="1"/>
    <col min="13" max="13" width="16.28515625" style="11" bestFit="1" customWidth="1"/>
    <col min="14" max="16384" width="9.140625" style="11"/>
  </cols>
  <sheetData>
    <row r="1" spans="1:12" x14ac:dyDescent="0.25">
      <c r="C1" s="11" t="s">
        <v>55</v>
      </c>
      <c r="D1" s="55">
        <f>(D18+D25)/(D19+D26)</f>
        <v>3.552884767537166</v>
      </c>
      <c r="E1" s="55">
        <f t="shared" ref="E1:K1" si="0">(E18+E25)/(E19+E26)</f>
        <v>0.70397766989672805</v>
      </c>
      <c r="F1" s="55">
        <f t="shared" si="0"/>
        <v>1.6013963290646955</v>
      </c>
      <c r="G1" s="55">
        <f t="shared" si="0"/>
        <v>2.9909783866667565</v>
      </c>
      <c r="H1" s="55">
        <f t="shared" si="0"/>
        <v>29.232431178359882</v>
      </c>
      <c r="I1" s="55">
        <f t="shared" si="0"/>
        <v>29.28661618811509</v>
      </c>
      <c r="J1" s="55">
        <f t="shared" si="0"/>
        <v>22.895074544454793</v>
      </c>
      <c r="K1" s="55">
        <f t="shared" si="0"/>
        <v>22.895074544454793</v>
      </c>
    </row>
    <row r="2" spans="1:12" x14ac:dyDescent="0.25">
      <c r="C2" s="11" t="s">
        <v>51</v>
      </c>
      <c r="D2" s="55">
        <f>(D30+D37)/(D31+D38)</f>
        <v>20.631758437641473</v>
      </c>
      <c r="E2" s="55">
        <f t="shared" ref="E2:K2" si="1">(E30+E37)/(E31+E38)</f>
        <v>13.335084826003943</v>
      </c>
      <c r="F2" s="55">
        <f t="shared" si="1"/>
        <v>19.091953269141822</v>
      </c>
      <c r="G2" s="55">
        <f t="shared" si="1"/>
        <v>21.590904183885414</v>
      </c>
      <c r="H2" s="55">
        <f t="shared" si="1"/>
        <v>21.590904183885414</v>
      </c>
      <c r="I2" s="55">
        <f t="shared" si="1"/>
        <v>21.590904183885414</v>
      </c>
      <c r="J2" s="55">
        <f t="shared" si="1"/>
        <v>21.590904183885414</v>
      </c>
      <c r="K2" s="55">
        <f t="shared" si="1"/>
        <v>21.590904183885414</v>
      </c>
    </row>
    <row r="3" spans="1:12" x14ac:dyDescent="0.25">
      <c r="C3" s="11" t="s">
        <v>52</v>
      </c>
      <c r="D3" s="55">
        <f>(D78+D85)/(D79+D86)</f>
        <v>1.0718406247114858</v>
      </c>
      <c r="E3" s="55">
        <f t="shared" ref="E3:K3" si="2">(E78+E85)/(E79+E86)</f>
        <v>0.38025586666666666</v>
      </c>
      <c r="F3" s="55">
        <f t="shared" si="2"/>
        <v>0.52955483958601546</v>
      </c>
      <c r="G3" s="55">
        <f t="shared" si="2"/>
        <v>1.6</v>
      </c>
      <c r="H3" s="55" t="e">
        <f t="shared" si="2"/>
        <v>#DIV/0!</v>
      </c>
      <c r="I3" s="55" t="e">
        <f t="shared" si="2"/>
        <v>#DIV/0!</v>
      </c>
      <c r="J3" s="55" t="e">
        <f t="shared" si="2"/>
        <v>#DIV/0!</v>
      </c>
      <c r="K3" s="55" t="e">
        <f t="shared" si="2"/>
        <v>#DIV/0!</v>
      </c>
    </row>
    <row r="4" spans="1:12" x14ac:dyDescent="0.25">
      <c r="C4" s="11" t="s">
        <v>53</v>
      </c>
      <c r="D4" s="55">
        <f>(D114+D122)/(D116+D123)</f>
        <v>29.814563694702979</v>
      </c>
      <c r="E4" s="55" t="e">
        <f t="shared" ref="E4:K4" si="3">(E114+E122)/(E116+E123)</f>
        <v>#DIV/0!</v>
      </c>
      <c r="F4" s="55">
        <f t="shared" si="3"/>
        <v>18.999983375014548</v>
      </c>
      <c r="G4" s="55">
        <f t="shared" si="3"/>
        <v>32.801834278572855</v>
      </c>
      <c r="H4" s="55">
        <f t="shared" si="3"/>
        <v>32.801834278572855</v>
      </c>
      <c r="I4" s="55">
        <f t="shared" si="3"/>
        <v>32.801834278572855</v>
      </c>
      <c r="J4" s="55">
        <f t="shared" si="3"/>
        <v>32.801834278572855</v>
      </c>
      <c r="K4" s="55">
        <f t="shared" si="3"/>
        <v>32.801834278572855</v>
      </c>
    </row>
    <row r="5" spans="1:12" x14ac:dyDescent="0.25">
      <c r="C5" s="35" t="s">
        <v>54</v>
      </c>
      <c r="D5" s="35">
        <f>D18/D19</f>
        <v>1.5013223608250896</v>
      </c>
      <c r="E5" s="35">
        <f t="shared" ref="E5:K5" si="4">E18/E19</f>
        <v>0.70397766989672805</v>
      </c>
      <c r="F5" s="35">
        <f t="shared" si="4"/>
        <v>1.6013963290646955</v>
      </c>
      <c r="G5" s="35">
        <f t="shared" si="4"/>
        <v>6.3322052421325843</v>
      </c>
      <c r="H5" s="35">
        <f t="shared" si="4"/>
        <v>6.3373566339050873</v>
      </c>
      <c r="I5" s="35" t="e">
        <f t="shared" si="4"/>
        <v>#DIV/0!</v>
      </c>
      <c r="J5" s="35" t="e">
        <f t="shared" si="4"/>
        <v>#DIV/0!</v>
      </c>
      <c r="K5" s="35" t="e">
        <f t="shared" si="4"/>
        <v>#DIV/0!</v>
      </c>
    </row>
    <row r="6" spans="1:12" x14ac:dyDescent="0.25">
      <c r="C6" s="35" t="s">
        <v>51</v>
      </c>
      <c r="D6" s="35">
        <f>D30/D31</f>
        <v>7.7042680427252348</v>
      </c>
      <c r="E6" s="35">
        <f t="shared" ref="E6:K6" si="5">E30/E31</f>
        <v>13.335084826003943</v>
      </c>
      <c r="F6" s="35">
        <f t="shared" si="5"/>
        <v>19.091953269141822</v>
      </c>
      <c r="G6" s="35">
        <f t="shared" si="5"/>
        <v>0</v>
      </c>
      <c r="H6" s="35">
        <f t="shared" si="5"/>
        <v>0</v>
      </c>
      <c r="I6" s="35" t="e">
        <f t="shared" si="5"/>
        <v>#DIV/0!</v>
      </c>
      <c r="J6" s="35" t="e">
        <f t="shared" si="5"/>
        <v>#DIV/0!</v>
      </c>
      <c r="K6" s="35" t="e">
        <f t="shared" si="5"/>
        <v>#DIV/0!</v>
      </c>
    </row>
    <row r="7" spans="1:12" x14ac:dyDescent="0.25">
      <c r="C7" s="35" t="s">
        <v>52</v>
      </c>
      <c r="D7" s="35">
        <f>D78/D79</f>
        <v>0.84426226525932613</v>
      </c>
      <c r="E7" s="35">
        <f t="shared" ref="E7:K7" si="6">E78/E79</f>
        <v>0.38025586666666666</v>
      </c>
      <c r="F7" s="35">
        <f t="shared" si="6"/>
        <v>0.52955483958601546</v>
      </c>
      <c r="G7" s="35" t="e">
        <f t="shared" si="6"/>
        <v>#DIV/0!</v>
      </c>
      <c r="H7" s="35" t="e">
        <f t="shared" si="6"/>
        <v>#DIV/0!</v>
      </c>
      <c r="I7" s="35" t="e">
        <f t="shared" si="6"/>
        <v>#DIV/0!</v>
      </c>
      <c r="J7" s="35" t="e">
        <f t="shared" si="6"/>
        <v>#DIV/0!</v>
      </c>
      <c r="K7" s="35" t="e">
        <f t="shared" si="6"/>
        <v>#DIV/0!</v>
      </c>
    </row>
    <row r="8" spans="1:12" x14ac:dyDescent="0.25">
      <c r="C8" s="35" t="s">
        <v>53</v>
      </c>
      <c r="D8" s="35">
        <f>D114/D116</f>
        <v>7.7611505905750526</v>
      </c>
      <c r="E8" s="35" t="e">
        <f t="shared" ref="E8:K8" si="7">E114/E116</f>
        <v>#DIV/0!</v>
      </c>
      <c r="F8" s="35">
        <f t="shared" si="7"/>
        <v>18.999983375014548</v>
      </c>
      <c r="G8" s="35">
        <f t="shared" si="7"/>
        <v>0</v>
      </c>
      <c r="H8" s="35">
        <f t="shared" si="7"/>
        <v>0</v>
      </c>
      <c r="I8" s="35" t="e">
        <f t="shared" si="7"/>
        <v>#DIV/0!</v>
      </c>
      <c r="J8" s="35" t="e">
        <f t="shared" si="7"/>
        <v>#DIV/0!</v>
      </c>
      <c r="K8" s="35" t="e">
        <f t="shared" si="7"/>
        <v>#DIV/0!</v>
      </c>
    </row>
    <row r="9" spans="1:12" x14ac:dyDescent="0.25">
      <c r="C9" s="11" t="s">
        <v>9</v>
      </c>
      <c r="D9" s="11">
        <f>D25/D26</f>
        <v>7.9395942233792267</v>
      </c>
      <c r="E9" s="11" t="e">
        <f t="shared" ref="E9:K9" si="8">E25/E26</f>
        <v>#DIV/0!</v>
      </c>
      <c r="F9" s="11" t="e">
        <f t="shared" si="8"/>
        <v>#DIV/0!</v>
      </c>
      <c r="G9" s="11">
        <f t="shared" si="8"/>
        <v>2.7574800000000002</v>
      </c>
      <c r="H9" s="11" t="e">
        <f t="shared" si="8"/>
        <v>#DIV/0!</v>
      </c>
      <c r="I9" s="11">
        <f t="shared" si="8"/>
        <v>29.28661618811509</v>
      </c>
      <c r="J9" s="11">
        <f t="shared" si="8"/>
        <v>22.895074544454793</v>
      </c>
      <c r="K9" s="11">
        <f t="shared" si="8"/>
        <v>22.895074544454793</v>
      </c>
    </row>
    <row r="10" spans="1:12" x14ac:dyDescent="0.25">
      <c r="C10" s="11" t="s">
        <v>51</v>
      </c>
      <c r="D10" s="11">
        <f>D37/D38</f>
        <v>35.984840306475689</v>
      </c>
      <c r="E10" s="11" t="e">
        <f t="shared" ref="E10:K10" si="9">E37/E38</f>
        <v>#DIV/0!</v>
      </c>
      <c r="F10" s="11" t="e">
        <f t="shared" si="9"/>
        <v>#DIV/0!</v>
      </c>
      <c r="G10" s="11" t="e">
        <f t="shared" si="9"/>
        <v>#DIV/0!</v>
      </c>
      <c r="H10" s="11" t="e">
        <f t="shared" si="9"/>
        <v>#DIV/0!</v>
      </c>
      <c r="I10" s="11">
        <f t="shared" si="9"/>
        <v>21.590904183885414</v>
      </c>
      <c r="J10" s="11">
        <f t="shared" si="9"/>
        <v>21.590904183885414</v>
      </c>
      <c r="K10" s="11">
        <f t="shared" si="9"/>
        <v>21.590904183885414</v>
      </c>
    </row>
    <row r="11" spans="1:12" x14ac:dyDescent="0.25">
      <c r="C11" s="11" t="s">
        <v>52</v>
      </c>
      <c r="D11" s="11">
        <f>D85/D86</f>
        <v>1.6041466666666666</v>
      </c>
      <c r="E11" s="11" t="e">
        <f t="shared" ref="E11:K11" si="10">E85/E86</f>
        <v>#DIV/0!</v>
      </c>
      <c r="F11" s="11" t="e">
        <f t="shared" si="10"/>
        <v>#DIV/0!</v>
      </c>
      <c r="G11" s="11">
        <f t="shared" si="10"/>
        <v>1.1574800000000001</v>
      </c>
      <c r="H11" s="11" t="e">
        <f t="shared" si="10"/>
        <v>#DIV/0!</v>
      </c>
      <c r="I11" s="11" t="e">
        <f t="shared" si="10"/>
        <v>#DIV/0!</v>
      </c>
      <c r="J11" s="11" t="e">
        <f t="shared" si="10"/>
        <v>#DIV/0!</v>
      </c>
      <c r="K11" s="11" t="e">
        <f t="shared" si="10"/>
        <v>#DIV/0!</v>
      </c>
    </row>
    <row r="12" spans="1:12" x14ac:dyDescent="0.25">
      <c r="C12" s="11" t="s">
        <v>53</v>
      </c>
      <c r="D12" s="11">
        <f>D85/D86</f>
        <v>1.6041466666666666</v>
      </c>
      <c r="E12" s="11" t="e">
        <f t="shared" ref="E12:K12" si="11">E85/E86</f>
        <v>#DIV/0!</v>
      </c>
      <c r="F12" s="11" t="e">
        <f t="shared" si="11"/>
        <v>#DIV/0!</v>
      </c>
      <c r="G12" s="11">
        <f t="shared" si="11"/>
        <v>1.1574800000000001</v>
      </c>
      <c r="H12" s="11" t="e">
        <f t="shared" si="11"/>
        <v>#DIV/0!</v>
      </c>
      <c r="I12" s="11" t="e">
        <f t="shared" si="11"/>
        <v>#DIV/0!</v>
      </c>
      <c r="J12" s="11" t="e">
        <f t="shared" si="11"/>
        <v>#DIV/0!</v>
      </c>
      <c r="K12" s="11" t="e">
        <f t="shared" si="11"/>
        <v>#DIV/0!</v>
      </c>
    </row>
    <row r="14" spans="1:12" x14ac:dyDescent="0.25">
      <c r="A14" s="10" t="s">
        <v>0</v>
      </c>
      <c r="B14" s="10" t="s">
        <v>1</v>
      </c>
      <c r="C14" s="10" t="s">
        <v>2</v>
      </c>
      <c r="D14" s="10" t="s">
        <v>3</v>
      </c>
      <c r="E14" s="10">
        <v>2018</v>
      </c>
      <c r="F14" s="10">
        <v>2019</v>
      </c>
      <c r="G14" s="10">
        <v>2020</v>
      </c>
      <c r="H14" s="10">
        <v>2021</v>
      </c>
      <c r="I14" s="10">
        <v>2022</v>
      </c>
      <c r="J14" s="10">
        <v>2023</v>
      </c>
      <c r="K14" s="10">
        <v>2024</v>
      </c>
    </row>
    <row r="15" spans="1:12" x14ac:dyDescent="0.25">
      <c r="A15" s="10">
        <v>1</v>
      </c>
      <c r="B15" s="10"/>
      <c r="C15" s="10"/>
      <c r="D15" s="31">
        <f>SUM(E15:K15)</f>
        <v>1447017159.78</v>
      </c>
      <c r="E15" s="31">
        <f t="shared" ref="E15:K18" si="12">E27+E75+E111</f>
        <v>131073660</v>
      </c>
      <c r="F15" s="31">
        <f t="shared" si="12"/>
        <v>363020989.78000003</v>
      </c>
      <c r="G15" s="31">
        <f t="shared" si="12"/>
        <v>385241302</v>
      </c>
      <c r="H15" s="31">
        <f t="shared" si="12"/>
        <v>158457302</v>
      </c>
      <c r="I15" s="31">
        <f t="shared" si="12"/>
        <v>158741302</v>
      </c>
      <c r="J15" s="31">
        <f t="shared" si="12"/>
        <v>125241302</v>
      </c>
      <c r="K15" s="31">
        <f t="shared" si="12"/>
        <v>125241302</v>
      </c>
      <c r="L15" s="46">
        <f>SUM(D17:D19)+D23++D21</f>
        <v>1447017159.78</v>
      </c>
    </row>
    <row r="16" spans="1:12" x14ac:dyDescent="0.25">
      <c r="A16" s="10"/>
      <c r="B16" s="10"/>
      <c r="C16" s="10" t="s">
        <v>22</v>
      </c>
      <c r="D16" s="31">
        <f t="shared" ref="D16:D79" si="13">SUM(E16:K16)</f>
        <v>485227653.78000003</v>
      </c>
      <c r="E16" s="31">
        <f t="shared" si="12"/>
        <v>131073660</v>
      </c>
      <c r="F16" s="54">
        <f t="shared" si="12"/>
        <v>277266389.78000003</v>
      </c>
      <c r="G16" s="54">
        <f t="shared" si="12"/>
        <v>38430302</v>
      </c>
      <c r="H16" s="54">
        <f t="shared" si="12"/>
        <v>38457302</v>
      </c>
      <c r="I16" s="31">
        <f t="shared" si="12"/>
        <v>0</v>
      </c>
      <c r="J16" s="31">
        <f t="shared" si="12"/>
        <v>0</v>
      </c>
      <c r="K16" s="31">
        <f t="shared" si="12"/>
        <v>0</v>
      </c>
      <c r="L16" s="47">
        <f>L15-D15</f>
        <v>0</v>
      </c>
    </row>
    <row r="17" spans="1:13" x14ac:dyDescent="0.25">
      <c r="A17" s="10"/>
      <c r="B17" s="10"/>
      <c r="C17" s="10" t="s">
        <v>5</v>
      </c>
      <c r="D17" s="31">
        <f t="shared" si="13"/>
        <v>0</v>
      </c>
      <c r="E17" s="31">
        <f t="shared" si="12"/>
        <v>0</v>
      </c>
      <c r="F17" s="31">
        <f t="shared" si="12"/>
        <v>0</v>
      </c>
      <c r="G17" s="31">
        <f t="shared" si="12"/>
        <v>0</v>
      </c>
      <c r="H17" s="31">
        <f t="shared" si="12"/>
        <v>0</v>
      </c>
      <c r="I17" s="31">
        <f t="shared" si="12"/>
        <v>0</v>
      </c>
      <c r="J17" s="31">
        <f t="shared" si="12"/>
        <v>0</v>
      </c>
      <c r="K17" s="31">
        <f t="shared" si="12"/>
        <v>0</v>
      </c>
      <c r="L17" s="45">
        <f>L16-D21</f>
        <v>-150754600</v>
      </c>
    </row>
    <row r="18" spans="1:13" x14ac:dyDescent="0.25">
      <c r="A18" s="10"/>
      <c r="B18" s="10"/>
      <c r="C18" s="10" t="s">
        <v>6</v>
      </c>
      <c r="D18" s="31">
        <f t="shared" si="13"/>
        <v>291239201.36000001</v>
      </c>
      <c r="E18" s="31">
        <f t="shared" si="12"/>
        <v>54151490</v>
      </c>
      <c r="F18" s="31">
        <f t="shared" si="12"/>
        <v>170682711.36000001</v>
      </c>
      <c r="G18" s="31">
        <f t="shared" si="12"/>
        <v>33189000</v>
      </c>
      <c r="H18" s="31">
        <f t="shared" si="12"/>
        <v>33216000</v>
      </c>
      <c r="I18" s="31">
        <f t="shared" si="12"/>
        <v>0</v>
      </c>
      <c r="J18" s="31">
        <f t="shared" si="12"/>
        <v>0</v>
      </c>
      <c r="K18" s="31">
        <f t="shared" si="12"/>
        <v>0</v>
      </c>
    </row>
    <row r="19" spans="1:13" x14ac:dyDescent="0.25">
      <c r="A19" s="10"/>
      <c r="B19" s="10"/>
      <c r="C19" s="10" t="s">
        <v>7</v>
      </c>
      <c r="D19" s="31">
        <f t="shared" si="13"/>
        <v>193988452.42000002</v>
      </c>
      <c r="E19" s="31">
        <f t="shared" ref="E19:K26" si="14">E31+E79+E116</f>
        <v>76922170</v>
      </c>
      <c r="F19" s="31">
        <f t="shared" si="14"/>
        <v>106583678.42</v>
      </c>
      <c r="G19" s="31">
        <f t="shared" si="14"/>
        <v>5241302</v>
      </c>
      <c r="H19" s="31">
        <f t="shared" si="14"/>
        <v>5241302</v>
      </c>
      <c r="I19" s="31">
        <f t="shared" si="14"/>
        <v>0</v>
      </c>
      <c r="J19" s="31">
        <f t="shared" si="14"/>
        <v>0</v>
      </c>
      <c r="K19" s="31">
        <f t="shared" si="14"/>
        <v>0</v>
      </c>
    </row>
    <row r="20" spans="1:13" x14ac:dyDescent="0.25">
      <c r="A20" s="9"/>
      <c r="B20" s="9"/>
      <c r="C20" s="9" t="s">
        <v>44</v>
      </c>
      <c r="D20" s="31">
        <f t="shared" si="13"/>
        <v>200000</v>
      </c>
      <c r="E20" s="39">
        <f t="shared" ref="E20:F20" si="15">E143</f>
        <v>0</v>
      </c>
      <c r="F20" s="39">
        <f t="shared" si="15"/>
        <v>0</v>
      </c>
      <c r="G20" s="39">
        <f>G143</f>
        <v>100000</v>
      </c>
      <c r="H20" s="39">
        <f t="shared" ref="H20:K20" si="16">H143</f>
        <v>100000</v>
      </c>
      <c r="I20" s="39">
        <f t="shared" si="16"/>
        <v>0</v>
      </c>
      <c r="J20" s="39">
        <f t="shared" si="16"/>
        <v>0</v>
      </c>
      <c r="K20" s="39">
        <f t="shared" si="16"/>
        <v>0</v>
      </c>
    </row>
    <row r="21" spans="1:13" x14ac:dyDescent="0.25">
      <c r="A21" s="10"/>
      <c r="B21" s="10"/>
      <c r="C21" s="10" t="s">
        <v>43</v>
      </c>
      <c r="D21" s="31">
        <f t="shared" si="13"/>
        <v>150754600</v>
      </c>
      <c r="E21" s="31">
        <f t="shared" si="14"/>
        <v>0</v>
      </c>
      <c r="F21" s="31">
        <f t="shared" si="14"/>
        <v>85754600</v>
      </c>
      <c r="G21" s="31">
        <f t="shared" si="14"/>
        <v>65000000</v>
      </c>
      <c r="H21" s="31">
        <f t="shared" si="14"/>
        <v>0</v>
      </c>
      <c r="I21" s="31">
        <f t="shared" si="14"/>
        <v>0</v>
      </c>
      <c r="J21" s="31">
        <f t="shared" si="14"/>
        <v>0</v>
      </c>
      <c r="K21" s="31">
        <f t="shared" si="14"/>
        <v>0</v>
      </c>
    </row>
    <row r="22" spans="1:13" x14ac:dyDescent="0.25">
      <c r="A22" s="10"/>
      <c r="B22" s="10"/>
      <c r="C22" s="10" t="s">
        <v>8</v>
      </c>
      <c r="D22" s="31">
        <f t="shared" si="13"/>
        <v>485227653.78000003</v>
      </c>
      <c r="E22" s="31">
        <f t="shared" si="14"/>
        <v>131073660</v>
      </c>
      <c r="F22" s="31">
        <f t="shared" si="14"/>
        <v>277266389.78000003</v>
      </c>
      <c r="G22" s="31">
        <f t="shared" si="14"/>
        <v>38430302</v>
      </c>
      <c r="H22" s="31">
        <f t="shared" si="14"/>
        <v>38457302</v>
      </c>
      <c r="I22" s="31">
        <f t="shared" si="14"/>
        <v>0</v>
      </c>
      <c r="J22" s="31">
        <f t="shared" si="14"/>
        <v>0</v>
      </c>
      <c r="K22" s="31">
        <f t="shared" si="14"/>
        <v>0</v>
      </c>
      <c r="L22" s="46">
        <f>SUM(D22:D23)</f>
        <v>1296262559.78</v>
      </c>
      <c r="M22" s="55">
        <f>L22-D15</f>
        <v>-150754600</v>
      </c>
    </row>
    <row r="23" spans="1:13" x14ac:dyDescent="0.25">
      <c r="A23" s="10"/>
      <c r="B23" s="10"/>
      <c r="C23" s="10" t="s">
        <v>9</v>
      </c>
      <c r="D23" s="31">
        <f t="shared" si="13"/>
        <v>811034906</v>
      </c>
      <c r="E23" s="31">
        <f t="shared" si="14"/>
        <v>0</v>
      </c>
      <c r="F23" s="31">
        <f t="shared" si="14"/>
        <v>0</v>
      </c>
      <c r="G23" s="31">
        <f t="shared" si="14"/>
        <v>281811000</v>
      </c>
      <c r="H23" s="31">
        <f t="shared" si="14"/>
        <v>120000000</v>
      </c>
      <c r="I23" s="31">
        <f t="shared" si="14"/>
        <v>158741302</v>
      </c>
      <c r="J23" s="31">
        <f t="shared" si="14"/>
        <v>125241302</v>
      </c>
      <c r="K23" s="31">
        <f t="shared" si="14"/>
        <v>125241302</v>
      </c>
      <c r="L23" s="46">
        <f>SUM(D24:D26)</f>
        <v>811034906</v>
      </c>
    </row>
    <row r="24" spans="1:13" x14ac:dyDescent="0.25">
      <c r="A24" s="10"/>
      <c r="B24" s="10"/>
      <c r="C24" s="10" t="s">
        <v>5</v>
      </c>
      <c r="D24" s="31">
        <f t="shared" si="13"/>
        <v>0</v>
      </c>
      <c r="E24" s="31">
        <f t="shared" si="14"/>
        <v>0</v>
      </c>
      <c r="F24" s="31">
        <f t="shared" si="14"/>
        <v>0</v>
      </c>
      <c r="G24" s="31">
        <f t="shared" si="14"/>
        <v>0</v>
      </c>
      <c r="H24" s="31">
        <f t="shared" si="14"/>
        <v>0</v>
      </c>
      <c r="I24" s="31">
        <f t="shared" si="14"/>
        <v>0</v>
      </c>
      <c r="J24" s="31">
        <f t="shared" si="14"/>
        <v>0</v>
      </c>
      <c r="K24" s="31">
        <f t="shared" si="14"/>
        <v>0</v>
      </c>
    </row>
    <row r="25" spans="1:13" x14ac:dyDescent="0.25">
      <c r="A25" s="10"/>
      <c r="B25" s="10"/>
      <c r="C25" s="10" t="s">
        <v>6</v>
      </c>
      <c r="D25" s="31">
        <f t="shared" si="13"/>
        <v>720311000</v>
      </c>
      <c r="E25" s="31">
        <f t="shared" si="14"/>
        <v>0</v>
      </c>
      <c r="F25" s="31">
        <f t="shared" si="14"/>
        <v>0</v>
      </c>
      <c r="G25" s="31">
        <f t="shared" si="14"/>
        <v>206811000</v>
      </c>
      <c r="H25" s="31">
        <f t="shared" si="14"/>
        <v>120000000</v>
      </c>
      <c r="I25" s="31">
        <f t="shared" si="14"/>
        <v>153500000</v>
      </c>
      <c r="J25" s="31">
        <f t="shared" si="14"/>
        <v>120000000</v>
      </c>
      <c r="K25" s="31">
        <f t="shared" si="14"/>
        <v>120000000</v>
      </c>
    </row>
    <row r="26" spans="1:13" x14ac:dyDescent="0.25">
      <c r="A26" s="10"/>
      <c r="B26" s="10"/>
      <c r="C26" s="10" t="s">
        <v>7</v>
      </c>
      <c r="D26" s="31">
        <f t="shared" si="13"/>
        <v>90723906</v>
      </c>
      <c r="E26" s="31">
        <f t="shared" si="14"/>
        <v>0</v>
      </c>
      <c r="F26" s="31">
        <f t="shared" si="14"/>
        <v>0</v>
      </c>
      <c r="G26" s="31">
        <f t="shared" si="14"/>
        <v>75000000</v>
      </c>
      <c r="H26" s="31">
        <f t="shared" si="14"/>
        <v>0</v>
      </c>
      <c r="I26" s="31">
        <f t="shared" si="14"/>
        <v>5241302</v>
      </c>
      <c r="J26" s="31">
        <f t="shared" si="14"/>
        <v>5241302</v>
      </c>
      <c r="K26" s="31">
        <f t="shared" si="14"/>
        <v>5241302</v>
      </c>
    </row>
    <row r="27" spans="1:13" x14ac:dyDescent="0.25">
      <c r="A27" s="10">
        <v>2</v>
      </c>
      <c r="B27" s="10" t="s">
        <v>38</v>
      </c>
      <c r="C27" s="10"/>
      <c r="D27" s="31">
        <f t="shared" si="13"/>
        <v>657530978.36000001</v>
      </c>
      <c r="E27" s="31">
        <f>SUM(E29:E32)+E35</f>
        <v>27554470</v>
      </c>
      <c r="F27" s="54">
        <f t="shared" ref="F27:I27" si="17">SUM(F29:F32)+F35</f>
        <v>106818608.36</v>
      </c>
      <c r="G27" s="31">
        <f t="shared" si="17"/>
        <v>104631580</v>
      </c>
      <c r="H27" s="31">
        <f t="shared" si="17"/>
        <v>104631580</v>
      </c>
      <c r="I27" s="31">
        <f t="shared" si="17"/>
        <v>104631580</v>
      </c>
      <c r="J27" s="31">
        <f t="shared" ref="J27:K27" si="18">SUM(J29:J32)+J35</f>
        <v>104631580</v>
      </c>
      <c r="K27" s="31">
        <f t="shared" si="18"/>
        <v>104631580</v>
      </c>
    </row>
    <row r="28" spans="1:13" x14ac:dyDescent="0.25">
      <c r="A28" s="10"/>
      <c r="B28" s="10"/>
      <c r="C28" s="10" t="s">
        <v>22</v>
      </c>
      <c r="D28" s="31">
        <f t="shared" si="13"/>
        <v>143636238.36000001</v>
      </c>
      <c r="E28" s="32">
        <f t="shared" ref="E28:K32" si="19">E40+E52+E64</f>
        <v>27554470</v>
      </c>
      <c r="F28" s="70">
        <f t="shared" si="19"/>
        <v>106818608.36</v>
      </c>
      <c r="G28" s="32">
        <f t="shared" si="19"/>
        <v>4631580</v>
      </c>
      <c r="H28" s="32">
        <f t="shared" si="19"/>
        <v>4631580</v>
      </c>
      <c r="I28" s="32">
        <f t="shared" si="19"/>
        <v>0</v>
      </c>
      <c r="J28" s="32">
        <f t="shared" si="19"/>
        <v>0</v>
      </c>
      <c r="K28" s="32">
        <f t="shared" si="19"/>
        <v>0</v>
      </c>
    </row>
    <row r="29" spans="1:13" x14ac:dyDescent="0.25">
      <c r="A29" s="10"/>
      <c r="B29" s="10"/>
      <c r="C29" s="10" t="s">
        <v>5</v>
      </c>
      <c r="D29" s="31">
        <f t="shared" si="13"/>
        <v>0</v>
      </c>
      <c r="E29" s="32">
        <f t="shared" si="19"/>
        <v>0</v>
      </c>
      <c r="F29" s="32">
        <f t="shared" si="19"/>
        <v>0</v>
      </c>
      <c r="G29" s="32">
        <f t="shared" si="19"/>
        <v>0</v>
      </c>
      <c r="H29" s="32">
        <f t="shared" si="19"/>
        <v>0</v>
      </c>
      <c r="I29" s="32">
        <f t="shared" si="19"/>
        <v>0</v>
      </c>
      <c r="J29" s="32">
        <f t="shared" si="19"/>
        <v>0</v>
      </c>
      <c r="K29" s="32">
        <f t="shared" si="19"/>
        <v>0</v>
      </c>
    </row>
    <row r="30" spans="1:13" x14ac:dyDescent="0.25">
      <c r="A30" s="10"/>
      <c r="B30" s="10"/>
      <c r="C30" s="10" t="s">
        <v>6</v>
      </c>
      <c r="D30" s="31">
        <f t="shared" si="13"/>
        <v>127134421.36</v>
      </c>
      <c r="E30" s="32">
        <f t="shared" si="19"/>
        <v>25632300</v>
      </c>
      <c r="F30" s="32">
        <f t="shared" si="19"/>
        <v>101502121.36</v>
      </c>
      <c r="G30" s="32">
        <f t="shared" si="19"/>
        <v>0</v>
      </c>
      <c r="H30" s="32">
        <f t="shared" si="19"/>
        <v>0</v>
      </c>
      <c r="I30" s="32">
        <f t="shared" si="19"/>
        <v>0</v>
      </c>
      <c r="J30" s="32">
        <f t="shared" si="19"/>
        <v>0</v>
      </c>
      <c r="K30" s="32">
        <f t="shared" si="19"/>
        <v>0</v>
      </c>
    </row>
    <row r="31" spans="1:13" x14ac:dyDescent="0.25">
      <c r="A31" s="10"/>
      <c r="B31" s="10"/>
      <c r="C31" s="10" t="s">
        <v>7</v>
      </c>
      <c r="D31" s="31">
        <f t="shared" si="13"/>
        <v>16501817</v>
      </c>
      <c r="E31" s="32">
        <f t="shared" si="19"/>
        <v>1922170</v>
      </c>
      <c r="F31" s="32">
        <f t="shared" si="19"/>
        <v>5316487</v>
      </c>
      <c r="G31" s="32">
        <f t="shared" si="19"/>
        <v>4631580</v>
      </c>
      <c r="H31" s="32">
        <f t="shared" si="19"/>
        <v>4631580</v>
      </c>
      <c r="I31" s="32">
        <f t="shared" si="19"/>
        <v>0</v>
      </c>
      <c r="J31" s="32">
        <f t="shared" si="19"/>
        <v>0</v>
      </c>
      <c r="K31" s="32">
        <f t="shared" si="19"/>
        <v>0</v>
      </c>
    </row>
    <row r="32" spans="1:13" x14ac:dyDescent="0.25">
      <c r="A32" s="10"/>
      <c r="B32" s="10"/>
      <c r="C32" s="10" t="s">
        <v>36</v>
      </c>
      <c r="D32" s="31">
        <f t="shared" si="13"/>
        <v>0</v>
      </c>
      <c r="E32" s="32">
        <f t="shared" si="19"/>
        <v>0</v>
      </c>
      <c r="F32" s="32">
        <f t="shared" si="19"/>
        <v>0</v>
      </c>
      <c r="G32" s="32">
        <f t="shared" si="19"/>
        <v>0</v>
      </c>
      <c r="H32" s="32">
        <f t="shared" si="19"/>
        <v>0</v>
      </c>
      <c r="I32" s="32">
        <f t="shared" si="19"/>
        <v>0</v>
      </c>
      <c r="J32" s="32">
        <f t="shared" si="19"/>
        <v>0</v>
      </c>
      <c r="K32" s="32">
        <f t="shared" si="19"/>
        <v>0</v>
      </c>
    </row>
    <row r="33" spans="1:11" x14ac:dyDescent="0.25">
      <c r="A33" s="10"/>
      <c r="B33" s="10"/>
      <c r="C33" s="10" t="s">
        <v>43</v>
      </c>
      <c r="D33" s="31">
        <f t="shared" si="13"/>
        <v>0</v>
      </c>
      <c r="E33" s="32"/>
      <c r="F33" s="32"/>
      <c r="G33" s="32"/>
      <c r="H33" s="32"/>
      <c r="I33" s="32"/>
      <c r="J33" s="32"/>
      <c r="K33" s="32"/>
    </row>
    <row r="34" spans="1:11" x14ac:dyDescent="0.25">
      <c r="A34" s="10"/>
      <c r="B34" s="10"/>
      <c r="C34" s="10" t="s">
        <v>8</v>
      </c>
      <c r="D34" s="31">
        <f t="shared" si="13"/>
        <v>143636238.36000001</v>
      </c>
      <c r="E34" s="32">
        <f t="shared" ref="E34:K38" si="20">E46+E58+E70</f>
        <v>27554470</v>
      </c>
      <c r="F34" s="32">
        <f t="shared" si="20"/>
        <v>106818608.36</v>
      </c>
      <c r="G34" s="32">
        <f t="shared" si="20"/>
        <v>4631580</v>
      </c>
      <c r="H34" s="32">
        <f t="shared" si="20"/>
        <v>4631580</v>
      </c>
      <c r="I34" s="32">
        <f t="shared" si="20"/>
        <v>0</v>
      </c>
      <c r="J34" s="32">
        <f t="shared" si="20"/>
        <v>0</v>
      </c>
      <c r="K34" s="32">
        <f t="shared" si="20"/>
        <v>0</v>
      </c>
    </row>
    <row r="35" spans="1:11" x14ac:dyDescent="0.25">
      <c r="A35" s="10"/>
      <c r="B35" s="10"/>
      <c r="C35" s="10" t="s">
        <v>9</v>
      </c>
      <c r="D35" s="31">
        <f t="shared" si="13"/>
        <v>513894740</v>
      </c>
      <c r="E35" s="32">
        <f t="shared" si="20"/>
        <v>0</v>
      </c>
      <c r="F35" s="32">
        <f t="shared" si="20"/>
        <v>0</v>
      </c>
      <c r="G35" s="32">
        <f t="shared" si="20"/>
        <v>100000000</v>
      </c>
      <c r="H35" s="32">
        <f t="shared" si="20"/>
        <v>100000000</v>
      </c>
      <c r="I35" s="32">
        <f t="shared" si="20"/>
        <v>104631580</v>
      </c>
      <c r="J35" s="32">
        <f t="shared" si="20"/>
        <v>104631580</v>
      </c>
      <c r="K35" s="32">
        <f t="shared" si="20"/>
        <v>104631580</v>
      </c>
    </row>
    <row r="36" spans="1:11" x14ac:dyDescent="0.25">
      <c r="A36" s="10"/>
      <c r="B36" s="10"/>
      <c r="C36" s="10" t="s">
        <v>5</v>
      </c>
      <c r="D36" s="31">
        <f t="shared" si="13"/>
        <v>0</v>
      </c>
      <c r="E36" s="32">
        <f t="shared" si="20"/>
        <v>0</v>
      </c>
      <c r="F36" s="32">
        <f t="shared" si="20"/>
        <v>0</v>
      </c>
      <c r="G36" s="32">
        <f t="shared" si="20"/>
        <v>0</v>
      </c>
      <c r="H36" s="32">
        <f t="shared" si="20"/>
        <v>0</v>
      </c>
      <c r="I36" s="32">
        <f t="shared" si="20"/>
        <v>0</v>
      </c>
      <c r="J36" s="32">
        <f t="shared" si="20"/>
        <v>0</v>
      </c>
      <c r="K36" s="32">
        <f t="shared" si="20"/>
        <v>0</v>
      </c>
    </row>
    <row r="37" spans="1:11" x14ac:dyDescent="0.25">
      <c r="A37" s="10"/>
      <c r="B37" s="10"/>
      <c r="C37" s="10" t="s">
        <v>6</v>
      </c>
      <c r="D37" s="31">
        <f t="shared" si="13"/>
        <v>500000000</v>
      </c>
      <c r="E37" s="32">
        <f t="shared" si="20"/>
        <v>0</v>
      </c>
      <c r="F37" s="32">
        <f t="shared" si="20"/>
        <v>0</v>
      </c>
      <c r="G37" s="32">
        <f t="shared" si="20"/>
        <v>100000000</v>
      </c>
      <c r="H37" s="32">
        <f t="shared" si="20"/>
        <v>100000000</v>
      </c>
      <c r="I37" s="32">
        <f t="shared" si="20"/>
        <v>100000000</v>
      </c>
      <c r="J37" s="32">
        <f t="shared" si="20"/>
        <v>100000000</v>
      </c>
      <c r="K37" s="32">
        <f t="shared" si="20"/>
        <v>100000000</v>
      </c>
    </row>
    <row r="38" spans="1:11" x14ac:dyDescent="0.25">
      <c r="A38" s="10"/>
      <c r="B38" s="10"/>
      <c r="C38" s="10" t="s">
        <v>7</v>
      </c>
      <c r="D38" s="31">
        <f t="shared" si="13"/>
        <v>13894740</v>
      </c>
      <c r="E38" s="32">
        <f t="shared" si="20"/>
        <v>0</v>
      </c>
      <c r="F38" s="32">
        <f t="shared" si="20"/>
        <v>0</v>
      </c>
      <c r="G38" s="32">
        <f t="shared" si="20"/>
        <v>0</v>
      </c>
      <c r="H38" s="32">
        <f t="shared" si="20"/>
        <v>0</v>
      </c>
      <c r="I38" s="32">
        <f t="shared" si="20"/>
        <v>4631580</v>
      </c>
      <c r="J38" s="32">
        <f t="shared" si="20"/>
        <v>4631580</v>
      </c>
      <c r="K38" s="32">
        <f t="shared" si="20"/>
        <v>4631580</v>
      </c>
    </row>
    <row r="39" spans="1:11" x14ac:dyDescent="0.25">
      <c r="A39" s="10" t="s">
        <v>10</v>
      </c>
      <c r="B39" s="10" t="s">
        <v>40</v>
      </c>
      <c r="C39" s="10"/>
      <c r="D39" s="31">
        <f t="shared" si="13"/>
        <v>657521178.36000001</v>
      </c>
      <c r="E39" s="31">
        <f>SUM(E41:E44)+E47</f>
        <v>27554470</v>
      </c>
      <c r="F39" s="31">
        <f t="shared" ref="F39:I39" si="21">SUM(F41:F44)+F47</f>
        <v>106808808.36</v>
      </c>
      <c r="G39" s="31">
        <f t="shared" si="21"/>
        <v>104631580</v>
      </c>
      <c r="H39" s="31">
        <f t="shared" si="21"/>
        <v>104631580</v>
      </c>
      <c r="I39" s="31">
        <f t="shared" si="21"/>
        <v>104631580</v>
      </c>
      <c r="J39" s="31">
        <f t="shared" ref="J39:K39" si="22">SUM(J41:J44)+J47</f>
        <v>104631580</v>
      </c>
      <c r="K39" s="31">
        <f t="shared" si="22"/>
        <v>104631580</v>
      </c>
    </row>
    <row r="40" spans="1:11" x14ac:dyDescent="0.25">
      <c r="A40" s="10"/>
      <c r="B40" s="10" t="s">
        <v>42</v>
      </c>
      <c r="C40" s="10" t="s">
        <v>22</v>
      </c>
      <c r="D40" s="31">
        <f t="shared" si="13"/>
        <v>143626438.36000001</v>
      </c>
      <c r="E40" s="33">
        <f>E41+E42+E43+E44</f>
        <v>27554470</v>
      </c>
      <c r="F40" s="33">
        <f t="shared" ref="F40:K40" si="23">F41+F42+F43+F44</f>
        <v>106808808.36</v>
      </c>
      <c r="G40" s="33">
        <f t="shared" si="23"/>
        <v>4631580</v>
      </c>
      <c r="H40" s="33">
        <f t="shared" si="23"/>
        <v>4631580</v>
      </c>
      <c r="I40" s="33">
        <f t="shared" si="23"/>
        <v>0</v>
      </c>
      <c r="J40" s="33">
        <f t="shared" si="23"/>
        <v>0</v>
      </c>
      <c r="K40" s="33">
        <f t="shared" si="23"/>
        <v>0</v>
      </c>
    </row>
    <row r="41" spans="1:11" x14ac:dyDescent="0.25">
      <c r="A41" s="10"/>
      <c r="B41" s="10"/>
      <c r="C41" s="10" t="s">
        <v>5</v>
      </c>
      <c r="D41" s="31">
        <f t="shared" si="13"/>
        <v>0</v>
      </c>
      <c r="E41" s="29"/>
      <c r="F41" s="29"/>
      <c r="G41" s="29"/>
      <c r="H41" s="29"/>
      <c r="I41" s="29"/>
      <c r="J41" s="29"/>
      <c r="K41" s="29"/>
    </row>
    <row r="42" spans="1:11" x14ac:dyDescent="0.25">
      <c r="A42" s="10"/>
      <c r="B42" s="10"/>
      <c r="C42" s="10" t="s">
        <v>6</v>
      </c>
      <c r="D42" s="31">
        <f t="shared" si="13"/>
        <v>127134421.36</v>
      </c>
      <c r="E42" s="29">
        <f>(25095.27+537.03)*1000</f>
        <v>25632300</v>
      </c>
      <c r="F42" s="68">
        <f>106808808.36-F43</f>
        <v>101502121.36</v>
      </c>
      <c r="G42" s="29"/>
      <c r="H42" s="29"/>
      <c r="I42" s="29"/>
      <c r="J42" s="29"/>
      <c r="K42" s="29"/>
    </row>
    <row r="43" spans="1:11" x14ac:dyDescent="0.25">
      <c r="A43" s="10"/>
      <c r="B43" s="10"/>
      <c r="C43" s="10" t="s">
        <v>7</v>
      </c>
      <c r="D43" s="31">
        <f t="shared" si="13"/>
        <v>16492017</v>
      </c>
      <c r="E43" s="30">
        <f>(1320.8+28.27+573.1)*1000</f>
        <v>1922170</v>
      </c>
      <c r="F43" s="69">
        <v>5306687</v>
      </c>
      <c r="G43" s="30">
        <v>4631580</v>
      </c>
      <c r="H43" s="30">
        <v>4631580</v>
      </c>
      <c r="I43" s="30"/>
      <c r="J43" s="30"/>
      <c r="K43" s="30"/>
    </row>
    <row r="44" spans="1:11" x14ac:dyDescent="0.25">
      <c r="A44" s="10"/>
      <c r="B44" s="10"/>
      <c r="C44" s="10" t="s">
        <v>36</v>
      </c>
      <c r="D44" s="31">
        <f t="shared" si="13"/>
        <v>0</v>
      </c>
      <c r="E44" s="30"/>
      <c r="F44" s="30"/>
      <c r="G44" s="30"/>
      <c r="H44" s="30"/>
      <c r="I44" s="30"/>
      <c r="J44" s="30"/>
      <c r="K44" s="30"/>
    </row>
    <row r="45" spans="1:11" x14ac:dyDescent="0.25">
      <c r="A45" s="10"/>
      <c r="B45" s="10"/>
      <c r="C45" s="10" t="s">
        <v>43</v>
      </c>
      <c r="D45" s="31">
        <f t="shared" si="13"/>
        <v>0</v>
      </c>
      <c r="E45" s="30"/>
      <c r="F45" s="30"/>
      <c r="G45" s="30"/>
      <c r="H45" s="30"/>
      <c r="I45" s="30"/>
      <c r="J45" s="30"/>
      <c r="K45" s="30"/>
    </row>
    <row r="46" spans="1:11" x14ac:dyDescent="0.25">
      <c r="A46" s="10"/>
      <c r="B46" s="10"/>
      <c r="C46" s="10" t="s">
        <v>8</v>
      </c>
      <c r="D46" s="31">
        <f t="shared" si="13"/>
        <v>143626438.36000001</v>
      </c>
      <c r="E46" s="29">
        <f>E39-E47</f>
        <v>27554470</v>
      </c>
      <c r="F46" s="29">
        <f t="shared" ref="F46:K46" si="24">F39-F47</f>
        <v>106808808.36</v>
      </c>
      <c r="G46" s="29">
        <f t="shared" si="24"/>
        <v>4631580</v>
      </c>
      <c r="H46" s="29">
        <f t="shared" si="24"/>
        <v>4631580</v>
      </c>
      <c r="I46" s="29">
        <f t="shared" si="24"/>
        <v>0</v>
      </c>
      <c r="J46" s="29">
        <f t="shared" si="24"/>
        <v>0</v>
      </c>
      <c r="K46" s="29">
        <f t="shared" si="24"/>
        <v>0</v>
      </c>
    </row>
    <row r="47" spans="1:11" x14ac:dyDescent="0.25">
      <c r="A47" s="10"/>
      <c r="B47" s="10"/>
      <c r="C47" s="10" t="s">
        <v>9</v>
      </c>
      <c r="D47" s="31">
        <f t="shared" si="13"/>
        <v>513894740</v>
      </c>
      <c r="E47" s="34">
        <f>SUM(E48:E50)</f>
        <v>0</v>
      </c>
      <c r="F47" s="34">
        <f t="shared" ref="F47:K47" si="25">SUM(F48:F50)</f>
        <v>0</v>
      </c>
      <c r="G47" s="34">
        <f t="shared" si="25"/>
        <v>100000000</v>
      </c>
      <c r="H47" s="34">
        <f t="shared" si="25"/>
        <v>100000000</v>
      </c>
      <c r="I47" s="34">
        <f t="shared" si="25"/>
        <v>104631580</v>
      </c>
      <c r="J47" s="34">
        <f t="shared" si="25"/>
        <v>104631580</v>
      </c>
      <c r="K47" s="34">
        <f t="shared" si="25"/>
        <v>104631580</v>
      </c>
    </row>
    <row r="48" spans="1:11" x14ac:dyDescent="0.25">
      <c r="A48" s="10"/>
      <c r="B48" s="10"/>
      <c r="C48" s="10" t="s">
        <v>5</v>
      </c>
      <c r="D48" s="31">
        <f t="shared" si="13"/>
        <v>0</v>
      </c>
      <c r="E48" s="29"/>
      <c r="F48" s="29"/>
      <c r="G48" s="29"/>
      <c r="H48" s="29"/>
      <c r="I48" s="29"/>
      <c r="J48" s="29"/>
      <c r="K48" s="29"/>
    </row>
    <row r="49" spans="1:11" x14ac:dyDescent="0.25">
      <c r="A49" s="10"/>
      <c r="B49" s="10"/>
      <c r="C49" s="10" t="s">
        <v>6</v>
      </c>
      <c r="D49" s="31">
        <f t="shared" si="13"/>
        <v>500000000</v>
      </c>
      <c r="E49" s="29">
        <v>0</v>
      </c>
      <c r="F49" s="29"/>
      <c r="G49" s="29">
        <v>100000000</v>
      </c>
      <c r="H49" s="29">
        <v>100000000</v>
      </c>
      <c r="I49" s="29">
        <v>100000000</v>
      </c>
      <c r="J49" s="29">
        <v>100000000</v>
      </c>
      <c r="K49" s="29">
        <v>100000000</v>
      </c>
    </row>
    <row r="50" spans="1:11" x14ac:dyDescent="0.25">
      <c r="A50" s="10"/>
      <c r="B50" s="10"/>
      <c r="C50" s="10" t="s">
        <v>7</v>
      </c>
      <c r="D50" s="31">
        <f t="shared" si="13"/>
        <v>13894740</v>
      </c>
      <c r="E50" s="29"/>
      <c r="F50" s="29"/>
      <c r="G50" s="29"/>
      <c r="H50" s="29"/>
      <c r="I50" s="29">
        <v>4631580</v>
      </c>
      <c r="J50" s="29">
        <v>4631580</v>
      </c>
      <c r="K50" s="29">
        <v>4631580</v>
      </c>
    </row>
    <row r="51" spans="1:11" x14ac:dyDescent="0.25">
      <c r="A51" s="10" t="s">
        <v>12</v>
      </c>
      <c r="B51" s="10" t="s">
        <v>41</v>
      </c>
      <c r="C51" s="10"/>
      <c r="D51" s="31">
        <f t="shared" si="13"/>
        <v>9800</v>
      </c>
      <c r="E51" s="31">
        <f>SUM(E53:E56)+E59</f>
        <v>0</v>
      </c>
      <c r="F51" s="31">
        <f t="shared" ref="F51:I51" si="26">SUM(F53:F56)+F59</f>
        <v>9800</v>
      </c>
      <c r="G51" s="31">
        <f t="shared" si="26"/>
        <v>0</v>
      </c>
      <c r="H51" s="31">
        <f t="shared" si="26"/>
        <v>0</v>
      </c>
      <c r="I51" s="31">
        <f t="shared" si="26"/>
        <v>0</v>
      </c>
      <c r="J51" s="31">
        <f t="shared" ref="J51:K51" si="27">SUM(J53:J56)+J59</f>
        <v>0</v>
      </c>
      <c r="K51" s="31">
        <f t="shared" si="27"/>
        <v>0</v>
      </c>
    </row>
    <row r="52" spans="1:11" x14ac:dyDescent="0.25">
      <c r="A52" s="10"/>
      <c r="B52" s="10"/>
      <c r="C52" s="10" t="s">
        <v>22</v>
      </c>
      <c r="D52" s="31">
        <f t="shared" si="13"/>
        <v>9800</v>
      </c>
      <c r="E52" s="33">
        <f>E53+E54+E55+E56</f>
        <v>0</v>
      </c>
      <c r="F52" s="33">
        <f t="shared" ref="F52:K52" si="28">F53+F54+F55+F56</f>
        <v>9800</v>
      </c>
      <c r="G52" s="33">
        <f t="shared" si="28"/>
        <v>0</v>
      </c>
      <c r="H52" s="33">
        <f t="shared" si="28"/>
        <v>0</v>
      </c>
      <c r="I52" s="33">
        <f t="shared" si="28"/>
        <v>0</v>
      </c>
      <c r="J52" s="33">
        <f t="shared" si="28"/>
        <v>0</v>
      </c>
      <c r="K52" s="33">
        <f t="shared" si="28"/>
        <v>0</v>
      </c>
    </row>
    <row r="53" spans="1:11" x14ac:dyDescent="0.25">
      <c r="A53" s="10"/>
      <c r="B53" s="10"/>
      <c r="C53" s="10" t="s">
        <v>5</v>
      </c>
      <c r="D53" s="31">
        <f t="shared" si="13"/>
        <v>0</v>
      </c>
      <c r="E53" s="29"/>
      <c r="F53" s="29"/>
      <c r="G53" s="29"/>
      <c r="H53" s="29"/>
      <c r="I53" s="29"/>
      <c r="J53" s="29"/>
      <c r="K53" s="29"/>
    </row>
    <row r="54" spans="1:11" x14ac:dyDescent="0.25">
      <c r="A54" s="10"/>
      <c r="B54" s="10"/>
      <c r="C54" s="10" t="s">
        <v>6</v>
      </c>
      <c r="D54" s="31">
        <f t="shared" si="13"/>
        <v>0</v>
      </c>
      <c r="E54" s="29">
        <v>0</v>
      </c>
      <c r="F54" s="29"/>
      <c r="G54" s="29"/>
      <c r="H54" s="29"/>
      <c r="I54" s="29"/>
      <c r="J54" s="29"/>
      <c r="K54" s="29"/>
    </row>
    <row r="55" spans="1:11" x14ac:dyDescent="0.25">
      <c r="A55" s="10"/>
      <c r="B55" s="10"/>
      <c r="C55" s="10" t="s">
        <v>7</v>
      </c>
      <c r="D55" s="31">
        <f t="shared" si="13"/>
        <v>9800</v>
      </c>
      <c r="E55" s="30">
        <v>0</v>
      </c>
      <c r="F55" s="69">
        <v>9800</v>
      </c>
      <c r="G55" s="30"/>
      <c r="H55" s="30"/>
      <c r="I55" s="30"/>
      <c r="J55" s="30"/>
      <c r="K55" s="30"/>
    </row>
    <row r="56" spans="1:11" x14ac:dyDescent="0.25">
      <c r="A56" s="10"/>
      <c r="B56" s="10"/>
      <c r="C56" s="10" t="s">
        <v>36</v>
      </c>
      <c r="D56" s="31">
        <f t="shared" si="13"/>
        <v>0</v>
      </c>
      <c r="E56" s="30"/>
      <c r="F56" s="30"/>
      <c r="G56" s="30"/>
      <c r="H56" s="30"/>
      <c r="I56" s="30"/>
      <c r="J56" s="30"/>
      <c r="K56" s="30"/>
    </row>
    <row r="57" spans="1:11" x14ac:dyDescent="0.25">
      <c r="A57" s="10"/>
      <c r="B57" s="10"/>
      <c r="C57" s="10" t="s">
        <v>43</v>
      </c>
      <c r="D57" s="31">
        <f t="shared" si="13"/>
        <v>0</v>
      </c>
      <c r="E57" s="30"/>
      <c r="F57" s="30"/>
      <c r="G57" s="30"/>
      <c r="H57" s="30"/>
      <c r="I57" s="30"/>
      <c r="J57" s="30"/>
      <c r="K57" s="30"/>
    </row>
    <row r="58" spans="1:11" x14ac:dyDescent="0.25">
      <c r="A58" s="10"/>
      <c r="B58" s="10"/>
      <c r="C58" s="10" t="s">
        <v>8</v>
      </c>
      <c r="D58" s="31">
        <f t="shared" si="13"/>
        <v>9800</v>
      </c>
      <c r="E58" s="29">
        <f>E51-E59</f>
        <v>0</v>
      </c>
      <c r="F58" s="32">
        <f t="shared" ref="F58:K58" si="29">F51-F59</f>
        <v>9800</v>
      </c>
      <c r="G58" s="29">
        <f t="shared" si="29"/>
        <v>0</v>
      </c>
      <c r="H58" s="29">
        <f t="shared" si="29"/>
        <v>0</v>
      </c>
      <c r="I58" s="29">
        <f t="shared" si="29"/>
        <v>0</v>
      </c>
      <c r="J58" s="29">
        <f t="shared" si="29"/>
        <v>0</v>
      </c>
      <c r="K58" s="29">
        <f t="shared" si="29"/>
        <v>0</v>
      </c>
    </row>
    <row r="59" spans="1:11" x14ac:dyDescent="0.25">
      <c r="A59" s="10"/>
      <c r="B59" s="10"/>
      <c r="C59" s="10" t="s">
        <v>9</v>
      </c>
      <c r="D59" s="31">
        <f t="shared" si="13"/>
        <v>0</v>
      </c>
      <c r="E59" s="34">
        <f>SUM(E60:E62)</f>
        <v>0</v>
      </c>
      <c r="F59" s="34">
        <f t="shared" ref="F59:K59" si="30">SUM(F60:F62)</f>
        <v>0</v>
      </c>
      <c r="G59" s="34">
        <f t="shared" si="30"/>
        <v>0</v>
      </c>
      <c r="H59" s="34">
        <f t="shared" si="30"/>
        <v>0</v>
      </c>
      <c r="I59" s="34">
        <f t="shared" si="30"/>
        <v>0</v>
      </c>
      <c r="J59" s="34">
        <f t="shared" si="30"/>
        <v>0</v>
      </c>
      <c r="K59" s="34">
        <f t="shared" si="30"/>
        <v>0</v>
      </c>
    </row>
    <row r="60" spans="1:11" x14ac:dyDescent="0.25">
      <c r="A60" s="10"/>
      <c r="B60" s="10"/>
      <c r="C60" s="10" t="s">
        <v>5</v>
      </c>
      <c r="D60" s="31">
        <f t="shared" si="13"/>
        <v>0</v>
      </c>
      <c r="E60" s="29"/>
      <c r="F60" s="29"/>
      <c r="G60" s="29"/>
      <c r="H60" s="29"/>
      <c r="I60" s="29"/>
      <c r="J60" s="29"/>
      <c r="K60" s="29"/>
    </row>
    <row r="61" spans="1:11" x14ac:dyDescent="0.25">
      <c r="A61" s="10"/>
      <c r="B61" s="10"/>
      <c r="C61" s="10" t="s">
        <v>6</v>
      </c>
      <c r="D61" s="31">
        <f t="shared" si="13"/>
        <v>0</v>
      </c>
      <c r="E61" s="29">
        <v>0</v>
      </c>
      <c r="F61" s="29"/>
      <c r="G61" s="29"/>
      <c r="H61" s="29"/>
      <c r="I61" s="29"/>
      <c r="J61" s="29"/>
      <c r="K61" s="29"/>
    </row>
    <row r="62" spans="1:11" x14ac:dyDescent="0.25">
      <c r="A62" s="10"/>
      <c r="B62" s="10"/>
      <c r="C62" s="10" t="s">
        <v>7</v>
      </c>
      <c r="D62" s="31">
        <f t="shared" si="13"/>
        <v>0</v>
      </c>
      <c r="E62" s="29"/>
      <c r="F62" s="29"/>
      <c r="G62" s="29"/>
      <c r="H62" s="29"/>
      <c r="I62" s="29"/>
      <c r="J62" s="29"/>
      <c r="K62" s="29"/>
    </row>
    <row r="63" spans="1:11" x14ac:dyDescent="0.25">
      <c r="A63" s="10" t="s">
        <v>13</v>
      </c>
      <c r="B63" s="10" t="s">
        <v>14</v>
      </c>
      <c r="C63" s="10"/>
      <c r="D63" s="31">
        <f t="shared" si="13"/>
        <v>0</v>
      </c>
      <c r="E63" s="31">
        <f>SUM(E65:E68)+E71</f>
        <v>0</v>
      </c>
      <c r="F63" s="31">
        <f t="shared" ref="F63:I63" si="31">SUM(F65:F68)+F71</f>
        <v>0</v>
      </c>
      <c r="G63" s="31">
        <f t="shared" si="31"/>
        <v>0</v>
      </c>
      <c r="H63" s="31">
        <f t="shared" si="31"/>
        <v>0</v>
      </c>
      <c r="I63" s="31">
        <f t="shared" si="31"/>
        <v>0</v>
      </c>
      <c r="J63" s="31">
        <f t="shared" ref="J63:K63" si="32">SUM(J65:J68)+J71</f>
        <v>0</v>
      </c>
      <c r="K63" s="31">
        <f t="shared" si="32"/>
        <v>0</v>
      </c>
    </row>
    <row r="64" spans="1:11" x14ac:dyDescent="0.25">
      <c r="A64" s="10"/>
      <c r="B64" s="10"/>
      <c r="C64" s="10" t="s">
        <v>22</v>
      </c>
      <c r="D64" s="31">
        <f t="shared" si="13"/>
        <v>0</v>
      </c>
      <c r="E64" s="33">
        <f>E65+E66+E67+E68</f>
        <v>0</v>
      </c>
      <c r="F64" s="33">
        <f t="shared" ref="F64:K64" si="33">F65+F66+F67+F68</f>
        <v>0</v>
      </c>
      <c r="G64" s="33">
        <f t="shared" si="33"/>
        <v>0</v>
      </c>
      <c r="H64" s="33">
        <f t="shared" si="33"/>
        <v>0</v>
      </c>
      <c r="I64" s="33">
        <f t="shared" si="33"/>
        <v>0</v>
      </c>
      <c r="J64" s="33">
        <f t="shared" si="33"/>
        <v>0</v>
      </c>
      <c r="K64" s="33">
        <f t="shared" si="33"/>
        <v>0</v>
      </c>
    </row>
    <row r="65" spans="1:11" x14ac:dyDescent="0.25">
      <c r="A65" s="10"/>
      <c r="B65" s="10"/>
      <c r="C65" s="10" t="s">
        <v>5</v>
      </c>
      <c r="D65" s="31">
        <f t="shared" si="13"/>
        <v>0</v>
      </c>
      <c r="E65" s="29"/>
      <c r="F65" s="29"/>
      <c r="G65" s="29"/>
      <c r="H65" s="29"/>
      <c r="I65" s="29"/>
      <c r="J65" s="29"/>
      <c r="K65" s="29"/>
    </row>
    <row r="66" spans="1:11" x14ac:dyDescent="0.25">
      <c r="A66" s="10"/>
      <c r="B66" s="10"/>
      <c r="C66" s="10" t="s">
        <v>6</v>
      </c>
      <c r="D66" s="31">
        <f t="shared" si="13"/>
        <v>0</v>
      </c>
      <c r="E66" s="29"/>
      <c r="F66" s="29"/>
      <c r="G66" s="29"/>
      <c r="H66" s="29"/>
      <c r="I66" s="29"/>
      <c r="J66" s="29"/>
      <c r="K66" s="29"/>
    </row>
    <row r="67" spans="1:11" x14ac:dyDescent="0.25">
      <c r="A67" s="10"/>
      <c r="B67" s="10"/>
      <c r="C67" s="10" t="s">
        <v>7</v>
      </c>
      <c r="D67" s="31">
        <f t="shared" si="13"/>
        <v>0</v>
      </c>
      <c r="E67" s="30"/>
      <c r="F67" s="30">
        <v>0</v>
      </c>
      <c r="G67" s="30">
        <v>0</v>
      </c>
      <c r="H67" s="30"/>
      <c r="I67" s="30"/>
      <c r="J67" s="30"/>
      <c r="K67" s="30"/>
    </row>
    <row r="68" spans="1:11" x14ac:dyDescent="0.25">
      <c r="A68" s="10"/>
      <c r="B68" s="10"/>
      <c r="C68" s="10" t="s">
        <v>36</v>
      </c>
      <c r="D68" s="31">
        <f t="shared" si="13"/>
        <v>0</v>
      </c>
      <c r="E68" s="30"/>
      <c r="F68" s="30"/>
      <c r="G68" s="30"/>
      <c r="H68" s="30"/>
      <c r="I68" s="30"/>
      <c r="J68" s="30"/>
      <c r="K68" s="30"/>
    </row>
    <row r="69" spans="1:11" x14ac:dyDescent="0.25">
      <c r="A69" s="10"/>
      <c r="B69" s="10"/>
      <c r="C69" s="10" t="s">
        <v>43</v>
      </c>
      <c r="D69" s="31">
        <f t="shared" si="13"/>
        <v>0</v>
      </c>
      <c r="E69" s="30"/>
      <c r="F69" s="30"/>
      <c r="G69" s="30"/>
      <c r="H69" s="30"/>
      <c r="I69" s="30"/>
      <c r="J69" s="30"/>
      <c r="K69" s="30"/>
    </row>
    <row r="70" spans="1:11" x14ac:dyDescent="0.25">
      <c r="A70" s="10"/>
      <c r="B70" s="10"/>
      <c r="C70" s="10" t="s">
        <v>8</v>
      </c>
      <c r="D70" s="31">
        <f t="shared" si="13"/>
        <v>0</v>
      </c>
      <c r="E70" s="29">
        <f>E63-E71</f>
        <v>0</v>
      </c>
      <c r="F70" s="29">
        <f t="shared" ref="F70:K70" si="34">F63-F71</f>
        <v>0</v>
      </c>
      <c r="G70" s="29">
        <f t="shared" si="34"/>
        <v>0</v>
      </c>
      <c r="H70" s="29">
        <f t="shared" si="34"/>
        <v>0</v>
      </c>
      <c r="I70" s="29">
        <f t="shared" si="34"/>
        <v>0</v>
      </c>
      <c r="J70" s="29">
        <f t="shared" si="34"/>
        <v>0</v>
      </c>
      <c r="K70" s="29">
        <f t="shared" si="34"/>
        <v>0</v>
      </c>
    </row>
    <row r="71" spans="1:11" x14ac:dyDescent="0.25">
      <c r="A71" s="10"/>
      <c r="B71" s="10"/>
      <c r="C71" s="10" t="s">
        <v>9</v>
      </c>
      <c r="D71" s="31">
        <f t="shared" si="13"/>
        <v>0</v>
      </c>
      <c r="E71" s="34">
        <f>SUM(E72:E74)</f>
        <v>0</v>
      </c>
      <c r="F71" s="34">
        <f t="shared" ref="F71:K71" si="35">SUM(F72:F74)</f>
        <v>0</v>
      </c>
      <c r="G71" s="34">
        <f t="shared" si="35"/>
        <v>0</v>
      </c>
      <c r="H71" s="34">
        <f t="shared" si="35"/>
        <v>0</v>
      </c>
      <c r="I71" s="34">
        <f t="shared" si="35"/>
        <v>0</v>
      </c>
      <c r="J71" s="34">
        <f t="shared" si="35"/>
        <v>0</v>
      </c>
      <c r="K71" s="34">
        <f t="shared" si="35"/>
        <v>0</v>
      </c>
    </row>
    <row r="72" spans="1:11" x14ac:dyDescent="0.25">
      <c r="A72" s="10"/>
      <c r="B72" s="10"/>
      <c r="C72" s="10" t="s">
        <v>5</v>
      </c>
      <c r="D72" s="31">
        <f t="shared" si="13"/>
        <v>0</v>
      </c>
      <c r="E72" s="29"/>
      <c r="F72" s="29"/>
      <c r="G72" s="29"/>
      <c r="H72" s="29"/>
      <c r="I72" s="29"/>
      <c r="J72" s="29"/>
      <c r="K72" s="29"/>
    </row>
    <row r="73" spans="1:11" x14ac:dyDescent="0.25">
      <c r="A73" s="10"/>
      <c r="B73" s="10"/>
      <c r="C73" s="10" t="s">
        <v>6</v>
      </c>
      <c r="D73" s="31">
        <f t="shared" si="13"/>
        <v>0</v>
      </c>
      <c r="E73" s="29"/>
      <c r="F73" s="29"/>
      <c r="G73" s="29"/>
      <c r="H73" s="29"/>
      <c r="I73" s="29"/>
      <c r="J73" s="29"/>
      <c r="K73" s="29"/>
    </row>
    <row r="74" spans="1:11" x14ac:dyDescent="0.25">
      <c r="A74" s="10"/>
      <c r="B74" s="10"/>
      <c r="C74" s="10" t="s">
        <v>7</v>
      </c>
      <c r="D74" s="31">
        <f t="shared" si="13"/>
        <v>0</v>
      </c>
      <c r="E74" s="29"/>
      <c r="F74" s="29"/>
      <c r="G74" s="29"/>
      <c r="H74" s="29"/>
      <c r="I74" s="29"/>
      <c r="J74" s="29"/>
      <c r="K74" s="29"/>
    </row>
    <row r="75" spans="1:11" x14ac:dyDescent="0.25">
      <c r="A75" s="10">
        <v>3</v>
      </c>
      <c r="B75" s="10" t="s">
        <v>15</v>
      </c>
      <c r="C75" s="10"/>
      <c r="D75" s="31">
        <f t="shared" si="13"/>
        <v>669595465.42000008</v>
      </c>
      <c r="E75" s="31">
        <f>SUM(E77:E80)+E83</f>
        <v>103519190</v>
      </c>
      <c r="F75" s="31">
        <f>SUM(F77:F80)+F83+F81</f>
        <v>239360275.42000002</v>
      </c>
      <c r="G75" s="31">
        <f>SUM(G77:G80)+G83+G81</f>
        <v>260000000</v>
      </c>
      <c r="H75" s="31">
        <f t="shared" ref="H75:I75" si="36">SUM(H77:H80)+H83</f>
        <v>33216000</v>
      </c>
      <c r="I75" s="31">
        <f t="shared" si="36"/>
        <v>33500000</v>
      </c>
      <c r="J75" s="31">
        <f t="shared" ref="J75:K75" si="37">SUM(J77:J80)+J83</f>
        <v>0</v>
      </c>
      <c r="K75" s="31">
        <f t="shared" si="37"/>
        <v>0</v>
      </c>
    </row>
    <row r="76" spans="1:11" x14ac:dyDescent="0.25">
      <c r="A76" s="10"/>
      <c r="B76" s="10"/>
      <c r="C76" s="10" t="s">
        <v>22</v>
      </c>
      <c r="D76" s="31">
        <f t="shared" si="13"/>
        <v>323529865.42000002</v>
      </c>
      <c r="E76" s="33">
        <f>E77+E78+E79+E80</f>
        <v>103519190</v>
      </c>
      <c r="F76" s="72">
        <f t="shared" ref="F76:K76" si="38">F77+F78+F79+F80</f>
        <v>153605675.42000002</v>
      </c>
      <c r="G76" s="33">
        <f t="shared" si="38"/>
        <v>33189000</v>
      </c>
      <c r="H76" s="33">
        <f t="shared" si="38"/>
        <v>33216000</v>
      </c>
      <c r="I76" s="33">
        <f t="shared" si="38"/>
        <v>0</v>
      </c>
      <c r="J76" s="33">
        <f t="shared" si="38"/>
        <v>0</v>
      </c>
      <c r="K76" s="33">
        <f t="shared" si="38"/>
        <v>0</v>
      </c>
    </row>
    <row r="77" spans="1:11" x14ac:dyDescent="0.25">
      <c r="A77" s="10"/>
      <c r="B77" s="10"/>
      <c r="C77" s="10" t="s">
        <v>5</v>
      </c>
      <c r="D77" s="31">
        <f t="shared" si="13"/>
        <v>0</v>
      </c>
      <c r="E77" s="32">
        <f>E89+E101</f>
        <v>0</v>
      </c>
      <c r="F77" s="32">
        <f t="shared" ref="F77:K86" si="39">F89+F101</f>
        <v>0</v>
      </c>
      <c r="G77" s="32">
        <f t="shared" si="39"/>
        <v>0</v>
      </c>
      <c r="H77" s="32">
        <f t="shared" si="39"/>
        <v>0</v>
      </c>
      <c r="I77" s="32">
        <f t="shared" si="39"/>
        <v>0</v>
      </c>
      <c r="J77" s="32">
        <f t="shared" si="39"/>
        <v>0</v>
      </c>
      <c r="K77" s="32">
        <f t="shared" si="39"/>
        <v>0</v>
      </c>
    </row>
    <row r="78" spans="1:11" x14ac:dyDescent="0.25">
      <c r="A78" s="10"/>
      <c r="B78" s="10"/>
      <c r="C78" s="10" t="s">
        <v>6</v>
      </c>
      <c r="D78" s="31">
        <f t="shared" si="13"/>
        <v>148104780</v>
      </c>
      <c r="E78" s="32">
        <f>E90+E102</f>
        <v>28519190</v>
      </c>
      <c r="F78" s="70">
        <f t="shared" si="39"/>
        <v>53180590</v>
      </c>
      <c r="G78" s="32">
        <f t="shared" si="39"/>
        <v>33189000</v>
      </c>
      <c r="H78" s="32">
        <f t="shared" si="39"/>
        <v>33216000</v>
      </c>
      <c r="I78" s="32">
        <f t="shared" si="39"/>
        <v>0</v>
      </c>
      <c r="J78" s="32">
        <f t="shared" si="39"/>
        <v>0</v>
      </c>
      <c r="K78" s="32">
        <f t="shared" si="39"/>
        <v>0</v>
      </c>
    </row>
    <row r="79" spans="1:11" x14ac:dyDescent="0.25">
      <c r="A79" s="10"/>
      <c r="B79" s="10"/>
      <c r="C79" s="10" t="s">
        <v>7</v>
      </c>
      <c r="D79" s="31">
        <f t="shared" si="13"/>
        <v>175425085.42000002</v>
      </c>
      <c r="E79" s="32">
        <f>E91+E103</f>
        <v>75000000</v>
      </c>
      <c r="F79" s="70">
        <f t="shared" si="39"/>
        <v>100425085.42</v>
      </c>
      <c r="G79" s="32">
        <f t="shared" si="39"/>
        <v>0</v>
      </c>
      <c r="H79" s="32">
        <f t="shared" si="39"/>
        <v>0</v>
      </c>
      <c r="I79" s="32">
        <f t="shared" si="39"/>
        <v>0</v>
      </c>
      <c r="J79" s="32">
        <f t="shared" si="39"/>
        <v>0</v>
      </c>
      <c r="K79" s="32">
        <f t="shared" si="39"/>
        <v>0</v>
      </c>
    </row>
    <row r="80" spans="1:11" x14ac:dyDescent="0.25">
      <c r="A80" s="10"/>
      <c r="B80" s="10"/>
      <c r="C80" s="10" t="s">
        <v>36</v>
      </c>
      <c r="D80" s="31">
        <f t="shared" ref="D80:D143" si="40">SUM(E80:K80)</f>
        <v>0</v>
      </c>
      <c r="E80" s="32">
        <f>E92+E104</f>
        <v>0</v>
      </c>
      <c r="F80" s="32">
        <f t="shared" si="39"/>
        <v>0</v>
      </c>
      <c r="G80" s="32">
        <f t="shared" si="39"/>
        <v>0</v>
      </c>
      <c r="H80" s="32">
        <f t="shared" si="39"/>
        <v>0</v>
      </c>
      <c r="I80" s="32">
        <f t="shared" si="39"/>
        <v>0</v>
      </c>
      <c r="J80" s="32">
        <f t="shared" si="39"/>
        <v>0</v>
      </c>
      <c r="K80" s="32">
        <f t="shared" si="39"/>
        <v>0</v>
      </c>
    </row>
    <row r="81" spans="1:12" x14ac:dyDescent="0.25">
      <c r="A81" s="10"/>
      <c r="B81" s="10"/>
      <c r="C81" s="10" t="s">
        <v>43</v>
      </c>
      <c r="D81" s="31">
        <f t="shared" si="40"/>
        <v>150754600</v>
      </c>
      <c r="E81" s="32">
        <f t="shared" ref="E81:I86" si="41">E93+E105</f>
        <v>0</v>
      </c>
      <c r="F81" s="32">
        <f>F93+F105</f>
        <v>85754600</v>
      </c>
      <c r="G81" s="32">
        <f t="shared" si="41"/>
        <v>65000000</v>
      </c>
      <c r="H81" s="32">
        <f t="shared" si="41"/>
        <v>0</v>
      </c>
      <c r="I81" s="32">
        <f t="shared" si="41"/>
        <v>0</v>
      </c>
      <c r="J81" s="32">
        <f t="shared" si="39"/>
        <v>0</v>
      </c>
      <c r="K81" s="32">
        <f t="shared" si="39"/>
        <v>0</v>
      </c>
    </row>
    <row r="82" spans="1:12" x14ac:dyDescent="0.25">
      <c r="A82" s="10"/>
      <c r="B82" s="10"/>
      <c r="C82" s="10" t="s">
        <v>8</v>
      </c>
      <c r="D82" s="31">
        <f t="shared" si="40"/>
        <v>323529865.42000002</v>
      </c>
      <c r="E82" s="32">
        <f t="shared" si="41"/>
        <v>103519190</v>
      </c>
      <c r="F82" s="51">
        <f t="shared" si="41"/>
        <v>153605675.42000002</v>
      </c>
      <c r="G82" s="32">
        <f t="shared" si="41"/>
        <v>33189000</v>
      </c>
      <c r="H82" s="32">
        <f t="shared" si="41"/>
        <v>33216000</v>
      </c>
      <c r="I82" s="32">
        <f t="shared" si="41"/>
        <v>0</v>
      </c>
      <c r="J82" s="32">
        <f t="shared" si="39"/>
        <v>0</v>
      </c>
      <c r="K82" s="32">
        <f t="shared" si="39"/>
        <v>0</v>
      </c>
    </row>
    <row r="83" spans="1:12" x14ac:dyDescent="0.25">
      <c r="A83" s="10"/>
      <c r="B83" s="10"/>
      <c r="C83" s="10" t="s">
        <v>9</v>
      </c>
      <c r="D83" s="31">
        <f t="shared" si="40"/>
        <v>195311000</v>
      </c>
      <c r="E83" s="32">
        <f t="shared" si="41"/>
        <v>0</v>
      </c>
      <c r="F83" s="32">
        <f t="shared" si="41"/>
        <v>0</v>
      </c>
      <c r="G83" s="32">
        <f t="shared" si="41"/>
        <v>161811000</v>
      </c>
      <c r="H83" s="32">
        <f t="shared" si="41"/>
        <v>0</v>
      </c>
      <c r="I83" s="32">
        <f t="shared" si="41"/>
        <v>33500000</v>
      </c>
      <c r="J83" s="32">
        <f t="shared" si="39"/>
        <v>0</v>
      </c>
      <c r="K83" s="32">
        <f t="shared" si="39"/>
        <v>0</v>
      </c>
    </row>
    <row r="84" spans="1:12" x14ac:dyDescent="0.25">
      <c r="A84" s="10"/>
      <c r="B84" s="10"/>
      <c r="C84" s="10" t="s">
        <v>5</v>
      </c>
      <c r="D84" s="31">
        <f t="shared" si="40"/>
        <v>0</v>
      </c>
      <c r="E84" s="32">
        <f t="shared" si="41"/>
        <v>0</v>
      </c>
      <c r="F84" s="32">
        <f t="shared" si="41"/>
        <v>0</v>
      </c>
      <c r="G84" s="32">
        <f t="shared" si="41"/>
        <v>0</v>
      </c>
      <c r="H84" s="32">
        <f t="shared" si="41"/>
        <v>0</v>
      </c>
      <c r="I84" s="32">
        <f t="shared" si="41"/>
        <v>0</v>
      </c>
      <c r="J84" s="32">
        <f t="shared" si="39"/>
        <v>0</v>
      </c>
      <c r="K84" s="32">
        <f t="shared" si="39"/>
        <v>0</v>
      </c>
    </row>
    <row r="85" spans="1:12" x14ac:dyDescent="0.25">
      <c r="A85" s="10"/>
      <c r="B85" s="10"/>
      <c r="C85" s="10" t="s">
        <v>6</v>
      </c>
      <c r="D85" s="31">
        <f t="shared" si="40"/>
        <v>120311000</v>
      </c>
      <c r="E85" s="32">
        <f t="shared" si="41"/>
        <v>0</v>
      </c>
      <c r="F85" s="32">
        <f t="shared" si="41"/>
        <v>0</v>
      </c>
      <c r="G85" s="32">
        <f t="shared" si="41"/>
        <v>86811000</v>
      </c>
      <c r="H85" s="32">
        <f t="shared" si="41"/>
        <v>0</v>
      </c>
      <c r="I85" s="32">
        <f t="shared" si="41"/>
        <v>33500000</v>
      </c>
      <c r="J85" s="32">
        <f t="shared" si="39"/>
        <v>0</v>
      </c>
      <c r="K85" s="32">
        <f t="shared" si="39"/>
        <v>0</v>
      </c>
    </row>
    <row r="86" spans="1:12" x14ac:dyDescent="0.25">
      <c r="A86" s="10"/>
      <c r="B86" s="10"/>
      <c r="C86" s="10" t="s">
        <v>7</v>
      </c>
      <c r="D86" s="31">
        <f t="shared" si="40"/>
        <v>75000000</v>
      </c>
      <c r="E86" s="32">
        <f t="shared" si="41"/>
        <v>0</v>
      </c>
      <c r="F86" s="32">
        <f t="shared" si="41"/>
        <v>0</v>
      </c>
      <c r="G86" s="32">
        <f t="shared" si="41"/>
        <v>75000000</v>
      </c>
      <c r="H86" s="32">
        <f t="shared" si="41"/>
        <v>0</v>
      </c>
      <c r="I86" s="32">
        <f t="shared" si="41"/>
        <v>0</v>
      </c>
      <c r="J86" s="32">
        <f t="shared" si="39"/>
        <v>0</v>
      </c>
      <c r="K86" s="32">
        <f t="shared" si="39"/>
        <v>0</v>
      </c>
    </row>
    <row r="87" spans="1:12" x14ac:dyDescent="0.25">
      <c r="A87" s="10" t="s">
        <v>16</v>
      </c>
      <c r="B87" s="10" t="s">
        <v>17</v>
      </c>
      <c r="C87" s="10"/>
      <c r="D87" s="31">
        <f t="shared" si="40"/>
        <v>667600465.42000008</v>
      </c>
      <c r="E87" s="31">
        <f>SUM(E89:E92)+E95</f>
        <v>101524190</v>
      </c>
      <c r="F87" s="36">
        <f>SUM(F89:F92)+F95+F93</f>
        <v>239360275.42000002</v>
      </c>
      <c r="G87" s="36">
        <f>SUM(G89:G92)+G95+G93</f>
        <v>260000000</v>
      </c>
      <c r="H87" s="31">
        <f t="shared" ref="H87:I87" si="42">SUM(H89:H92)+H95</f>
        <v>33216000</v>
      </c>
      <c r="I87" s="31">
        <f t="shared" si="42"/>
        <v>33500000</v>
      </c>
      <c r="J87" s="31">
        <f t="shared" ref="J87:K87" si="43">SUM(J89:J92)+J95</f>
        <v>0</v>
      </c>
      <c r="K87" s="31">
        <f t="shared" si="43"/>
        <v>0</v>
      </c>
    </row>
    <row r="88" spans="1:12" x14ac:dyDescent="0.25">
      <c r="A88" s="10"/>
      <c r="B88" s="10"/>
      <c r="C88" s="10" t="s">
        <v>22</v>
      </c>
      <c r="D88" s="31">
        <f t="shared" si="40"/>
        <v>321534865.42000002</v>
      </c>
      <c r="E88" s="33">
        <f>E89+E90+E91+E92</f>
        <v>101524190</v>
      </c>
      <c r="F88" s="33">
        <f t="shared" ref="F88:K88" si="44">F89+F90+F91+F92</f>
        <v>153605675.42000002</v>
      </c>
      <c r="G88" s="33">
        <f t="shared" si="44"/>
        <v>33189000</v>
      </c>
      <c r="H88" s="33">
        <f t="shared" si="44"/>
        <v>33216000</v>
      </c>
      <c r="I88" s="33">
        <f t="shared" si="44"/>
        <v>0</v>
      </c>
      <c r="J88" s="33">
        <f t="shared" si="44"/>
        <v>0</v>
      </c>
      <c r="K88" s="33">
        <f t="shared" si="44"/>
        <v>0</v>
      </c>
    </row>
    <row r="89" spans="1:12" x14ac:dyDescent="0.25">
      <c r="A89" s="10"/>
      <c r="B89" s="10"/>
      <c r="C89" s="10" t="s">
        <v>5</v>
      </c>
      <c r="D89" s="31">
        <f t="shared" si="40"/>
        <v>0</v>
      </c>
      <c r="E89" s="29"/>
      <c r="F89" s="29"/>
      <c r="G89" s="29"/>
      <c r="H89" s="29"/>
      <c r="I89" s="29"/>
      <c r="J89" s="29"/>
      <c r="K89" s="29"/>
    </row>
    <row r="90" spans="1:12" x14ac:dyDescent="0.25">
      <c r="A90" s="10"/>
      <c r="B90" s="10"/>
      <c r="C90" s="10" t="s">
        <v>21</v>
      </c>
      <c r="D90" s="31">
        <f t="shared" si="40"/>
        <v>146109780</v>
      </c>
      <c r="E90" s="29">
        <f>(25519.19+1005)*1000</f>
        <v>26524190</v>
      </c>
      <c r="F90" s="68">
        <v>53180590</v>
      </c>
      <c r="G90" s="29">
        <v>33189000</v>
      </c>
      <c r="H90" s="29">
        <v>33216000</v>
      </c>
      <c r="I90" s="29"/>
      <c r="J90" s="29"/>
      <c r="K90" s="29"/>
    </row>
    <row r="91" spans="1:12" x14ac:dyDescent="0.25">
      <c r="A91" s="10"/>
      <c r="B91" s="10" t="s">
        <v>31</v>
      </c>
      <c r="C91" s="10" t="s">
        <v>7</v>
      </c>
      <c r="D91" s="31">
        <f t="shared" si="40"/>
        <v>175425085.42000002</v>
      </c>
      <c r="E91" s="30">
        <v>75000000</v>
      </c>
      <c r="F91" s="71">
        <v>100425085.42</v>
      </c>
      <c r="G91" s="30"/>
      <c r="H91" s="30"/>
      <c r="I91" s="30">
        <v>0</v>
      </c>
      <c r="J91" s="30">
        <v>0</v>
      </c>
      <c r="K91" s="30">
        <v>0</v>
      </c>
    </row>
    <row r="92" spans="1:12" x14ac:dyDescent="0.25">
      <c r="A92" s="10"/>
      <c r="B92" s="10"/>
      <c r="C92" s="10" t="s">
        <v>36</v>
      </c>
      <c r="D92" s="31">
        <f t="shared" si="40"/>
        <v>0</v>
      </c>
      <c r="E92" s="30"/>
      <c r="F92" s="30"/>
      <c r="G92" s="30"/>
      <c r="H92" s="30"/>
      <c r="I92" s="30"/>
      <c r="J92" s="30"/>
      <c r="K92" s="30"/>
    </row>
    <row r="93" spans="1:12" s="38" customFormat="1" x14ac:dyDescent="0.25">
      <c r="A93" s="35"/>
      <c r="B93" s="35"/>
      <c r="C93" s="35" t="s">
        <v>43</v>
      </c>
      <c r="D93" s="31">
        <f t="shared" si="40"/>
        <v>150754600</v>
      </c>
      <c r="E93" s="37"/>
      <c r="F93" s="37">
        <v>85754600</v>
      </c>
      <c r="G93" s="37">
        <v>65000000</v>
      </c>
      <c r="H93" s="37"/>
      <c r="I93" s="37"/>
      <c r="J93" s="37"/>
      <c r="K93" s="37"/>
      <c r="L93" s="48"/>
    </row>
    <row r="94" spans="1:12" x14ac:dyDescent="0.25">
      <c r="A94" s="10"/>
      <c r="B94" s="10"/>
      <c r="C94" s="10" t="s">
        <v>8</v>
      </c>
      <c r="D94" s="31">
        <f t="shared" si="40"/>
        <v>321534865.42000002</v>
      </c>
      <c r="E94" s="29">
        <f>E87-E95</f>
        <v>101524190</v>
      </c>
      <c r="F94" s="53">
        <f>F87-F95-F93</f>
        <v>153605675.42000002</v>
      </c>
      <c r="G94" s="29">
        <f>G87-G95-G93</f>
        <v>33189000</v>
      </c>
      <c r="H94" s="29">
        <f t="shared" ref="H94:K94" si="45">H87-H95</f>
        <v>33216000</v>
      </c>
      <c r="I94" s="29">
        <f t="shared" si="45"/>
        <v>0</v>
      </c>
      <c r="J94" s="29">
        <f t="shared" si="45"/>
        <v>0</v>
      </c>
      <c r="K94" s="29">
        <f t="shared" si="45"/>
        <v>0</v>
      </c>
    </row>
    <row r="95" spans="1:12" x14ac:dyDescent="0.25">
      <c r="A95" s="10"/>
      <c r="B95" s="10"/>
      <c r="C95" s="10" t="s">
        <v>9</v>
      </c>
      <c r="D95" s="31">
        <f t="shared" si="40"/>
        <v>195311000</v>
      </c>
      <c r="E95" s="34">
        <f>SUM(E96:E98)</f>
        <v>0</v>
      </c>
      <c r="F95" s="34">
        <f t="shared" ref="F95:K95" si="46">SUM(F96:F98)</f>
        <v>0</v>
      </c>
      <c r="G95" s="34">
        <f t="shared" si="46"/>
        <v>161811000</v>
      </c>
      <c r="H95" s="34">
        <f t="shared" si="46"/>
        <v>0</v>
      </c>
      <c r="I95" s="34">
        <f t="shared" si="46"/>
        <v>33500000</v>
      </c>
      <c r="J95" s="34">
        <f t="shared" si="46"/>
        <v>0</v>
      </c>
      <c r="K95" s="34">
        <f t="shared" si="46"/>
        <v>0</v>
      </c>
    </row>
    <row r="96" spans="1:12" x14ac:dyDescent="0.25">
      <c r="A96" s="10"/>
      <c r="B96" s="10"/>
      <c r="C96" s="10" t="s">
        <v>5</v>
      </c>
      <c r="D96" s="31">
        <f t="shared" si="40"/>
        <v>0</v>
      </c>
      <c r="E96" s="29"/>
      <c r="F96" s="29"/>
      <c r="G96" s="29"/>
      <c r="H96" s="29"/>
      <c r="I96" s="29"/>
      <c r="J96" s="29"/>
      <c r="K96" s="29"/>
    </row>
    <row r="97" spans="1:11" x14ac:dyDescent="0.25">
      <c r="A97" s="10"/>
      <c r="B97" s="10"/>
      <c r="C97" s="10" t="s">
        <v>6</v>
      </c>
      <c r="D97" s="31">
        <f t="shared" si="40"/>
        <v>120311000</v>
      </c>
      <c r="E97" s="29"/>
      <c r="F97" s="29"/>
      <c r="G97" s="29">
        <v>86811000</v>
      </c>
      <c r="H97" s="29"/>
      <c r="I97" s="29">
        <v>33500000</v>
      </c>
      <c r="J97" s="29"/>
      <c r="K97" s="29"/>
    </row>
    <row r="98" spans="1:11" x14ac:dyDescent="0.25">
      <c r="A98" s="10"/>
      <c r="B98" s="10"/>
      <c r="C98" s="10" t="s">
        <v>7</v>
      </c>
      <c r="D98" s="31">
        <f t="shared" si="40"/>
        <v>75000000</v>
      </c>
      <c r="E98" s="29"/>
      <c r="F98" s="29"/>
      <c r="G98" s="29">
        <v>75000000</v>
      </c>
      <c r="H98" s="29"/>
      <c r="I98" s="29"/>
      <c r="J98" s="29"/>
      <c r="K98" s="29"/>
    </row>
    <row r="99" spans="1:11" x14ac:dyDescent="0.25">
      <c r="A99" s="10" t="s">
        <v>18</v>
      </c>
      <c r="B99" s="10" t="s">
        <v>19</v>
      </c>
      <c r="C99" s="10"/>
      <c r="D99" s="31">
        <f t="shared" si="40"/>
        <v>1995000</v>
      </c>
      <c r="E99" s="31">
        <f>SUM(E101:E104)+E107</f>
        <v>1995000</v>
      </c>
      <c r="F99" s="31">
        <f t="shared" ref="F99:I99" si="47">SUM(F101:F104)+F107</f>
        <v>0</v>
      </c>
      <c r="G99" s="31">
        <f t="shared" si="47"/>
        <v>0</v>
      </c>
      <c r="H99" s="31">
        <f t="shared" si="47"/>
        <v>0</v>
      </c>
      <c r="I99" s="31">
        <f t="shared" si="47"/>
        <v>0</v>
      </c>
      <c r="J99" s="31">
        <f t="shared" ref="J99:K99" si="48">SUM(J101:J104)+J107</f>
        <v>0</v>
      </c>
      <c r="K99" s="31">
        <f t="shared" si="48"/>
        <v>0</v>
      </c>
    </row>
    <row r="100" spans="1:11" x14ac:dyDescent="0.25">
      <c r="A100" s="10"/>
      <c r="B100" s="10"/>
      <c r="C100" s="10" t="s">
        <v>22</v>
      </c>
      <c r="D100" s="31">
        <f t="shared" si="40"/>
        <v>1995000</v>
      </c>
      <c r="E100" s="33">
        <f>E101+E102+E103+E104</f>
        <v>1995000</v>
      </c>
      <c r="F100" s="33">
        <f t="shared" ref="F100:K100" si="49">F101+F102+F103+F104</f>
        <v>0</v>
      </c>
      <c r="G100" s="33">
        <f t="shared" si="49"/>
        <v>0</v>
      </c>
      <c r="H100" s="33">
        <f t="shared" si="49"/>
        <v>0</v>
      </c>
      <c r="I100" s="33">
        <f t="shared" si="49"/>
        <v>0</v>
      </c>
      <c r="J100" s="33">
        <f t="shared" si="49"/>
        <v>0</v>
      </c>
      <c r="K100" s="33">
        <f t="shared" si="49"/>
        <v>0</v>
      </c>
    </row>
    <row r="101" spans="1:11" x14ac:dyDescent="0.25">
      <c r="A101" s="10"/>
      <c r="B101" s="10"/>
      <c r="C101" s="10" t="s">
        <v>5</v>
      </c>
      <c r="D101" s="31">
        <f t="shared" si="40"/>
        <v>0</v>
      </c>
      <c r="E101" s="29"/>
      <c r="F101" s="29"/>
      <c r="G101" s="29"/>
      <c r="H101" s="29"/>
      <c r="I101" s="29"/>
      <c r="J101" s="29"/>
      <c r="K101" s="29"/>
    </row>
    <row r="102" spans="1:11" x14ac:dyDescent="0.25">
      <c r="A102" s="10"/>
      <c r="B102" s="10"/>
      <c r="C102" s="10" t="s">
        <v>6</v>
      </c>
      <c r="D102" s="31">
        <f t="shared" si="40"/>
        <v>1995000</v>
      </c>
      <c r="E102" s="29">
        <f>(3000-1005)*1000</f>
        <v>1995000</v>
      </c>
      <c r="F102" s="29"/>
      <c r="G102" s="29"/>
      <c r="H102" s="29"/>
      <c r="I102" s="29"/>
      <c r="J102" s="29"/>
      <c r="K102" s="29"/>
    </row>
    <row r="103" spans="1:11" x14ac:dyDescent="0.25">
      <c r="A103" s="10"/>
      <c r="B103" s="10"/>
      <c r="C103" s="10" t="s">
        <v>7</v>
      </c>
      <c r="D103" s="31">
        <f t="shared" si="40"/>
        <v>0</v>
      </c>
      <c r="E103" s="30"/>
      <c r="F103" s="30"/>
      <c r="G103" s="30"/>
      <c r="H103" s="30"/>
      <c r="I103" s="30"/>
      <c r="J103" s="30"/>
      <c r="K103" s="30"/>
    </row>
    <row r="104" spans="1:11" x14ac:dyDescent="0.25">
      <c r="A104" s="10"/>
      <c r="B104" s="10"/>
      <c r="C104" s="10" t="s">
        <v>36</v>
      </c>
      <c r="D104" s="31">
        <f t="shared" si="40"/>
        <v>0</v>
      </c>
      <c r="E104" s="30"/>
      <c r="F104" s="30"/>
      <c r="G104" s="30"/>
      <c r="H104" s="30"/>
      <c r="I104" s="30"/>
      <c r="J104" s="30"/>
      <c r="K104" s="30"/>
    </row>
    <row r="105" spans="1:11" x14ac:dyDescent="0.25">
      <c r="A105" s="10"/>
      <c r="B105" s="10"/>
      <c r="C105" s="10" t="s">
        <v>43</v>
      </c>
      <c r="D105" s="31">
        <f t="shared" si="40"/>
        <v>0</v>
      </c>
      <c r="E105" s="30"/>
      <c r="F105" s="30"/>
      <c r="G105" s="30"/>
      <c r="H105" s="30"/>
      <c r="I105" s="30"/>
      <c r="J105" s="30"/>
      <c r="K105" s="30"/>
    </row>
    <row r="106" spans="1:11" x14ac:dyDescent="0.25">
      <c r="A106" s="10"/>
      <c r="B106" s="10"/>
      <c r="C106" s="10" t="s">
        <v>8</v>
      </c>
      <c r="D106" s="31">
        <f t="shared" si="40"/>
        <v>1995000</v>
      </c>
      <c r="E106" s="29">
        <f>E99-E107</f>
        <v>1995000</v>
      </c>
      <c r="F106" s="29">
        <f t="shared" ref="F106:K106" si="50">F99-F107</f>
        <v>0</v>
      </c>
      <c r="G106" s="29">
        <f t="shared" si="50"/>
        <v>0</v>
      </c>
      <c r="H106" s="29">
        <f t="shared" si="50"/>
        <v>0</v>
      </c>
      <c r="I106" s="29">
        <f t="shared" si="50"/>
        <v>0</v>
      </c>
      <c r="J106" s="29">
        <f t="shared" si="50"/>
        <v>0</v>
      </c>
      <c r="K106" s="29">
        <f t="shared" si="50"/>
        <v>0</v>
      </c>
    </row>
    <row r="107" spans="1:11" x14ac:dyDescent="0.25">
      <c r="A107" s="10"/>
      <c r="B107" s="10"/>
      <c r="C107" s="10" t="s">
        <v>9</v>
      </c>
      <c r="D107" s="31">
        <f t="shared" si="40"/>
        <v>0</v>
      </c>
      <c r="E107" s="34">
        <f>SUM(E108:E110)</f>
        <v>0</v>
      </c>
      <c r="F107" s="34">
        <f t="shared" ref="F107:K107" si="51">SUM(F108:F110)</f>
        <v>0</v>
      </c>
      <c r="G107" s="34">
        <f t="shared" si="51"/>
        <v>0</v>
      </c>
      <c r="H107" s="34">
        <f t="shared" si="51"/>
        <v>0</v>
      </c>
      <c r="I107" s="34">
        <f t="shared" si="51"/>
        <v>0</v>
      </c>
      <c r="J107" s="34">
        <f t="shared" si="51"/>
        <v>0</v>
      </c>
      <c r="K107" s="34">
        <f t="shared" si="51"/>
        <v>0</v>
      </c>
    </row>
    <row r="108" spans="1:11" x14ac:dyDescent="0.25">
      <c r="A108" s="10"/>
      <c r="B108" s="10"/>
      <c r="C108" s="10" t="s">
        <v>5</v>
      </c>
      <c r="D108" s="31">
        <f t="shared" si="40"/>
        <v>0</v>
      </c>
      <c r="E108" s="29"/>
      <c r="F108" s="29"/>
      <c r="G108" s="29"/>
      <c r="H108" s="29"/>
      <c r="I108" s="29"/>
      <c r="J108" s="29"/>
      <c r="K108" s="29"/>
    </row>
    <row r="109" spans="1:11" x14ac:dyDescent="0.25">
      <c r="A109" s="10"/>
      <c r="B109" s="10"/>
      <c r="C109" s="10" t="s">
        <v>6</v>
      </c>
      <c r="D109" s="31">
        <f t="shared" si="40"/>
        <v>0</v>
      </c>
      <c r="E109" s="29"/>
      <c r="F109" s="29"/>
      <c r="G109" s="29"/>
      <c r="H109" s="29"/>
      <c r="I109" s="29"/>
      <c r="J109" s="29"/>
      <c r="K109" s="29"/>
    </row>
    <row r="110" spans="1:11" x14ac:dyDescent="0.25">
      <c r="A110" s="10"/>
      <c r="B110" s="10"/>
      <c r="C110" s="10" t="s">
        <v>7</v>
      </c>
      <c r="D110" s="31">
        <f t="shared" si="40"/>
        <v>0</v>
      </c>
      <c r="E110" s="29"/>
      <c r="F110" s="29"/>
      <c r="G110" s="29"/>
      <c r="H110" s="29"/>
      <c r="I110" s="29"/>
      <c r="J110" s="29"/>
      <c r="K110" s="29"/>
    </row>
    <row r="111" spans="1:11" x14ac:dyDescent="0.25">
      <c r="A111" s="10">
        <v>4</v>
      </c>
      <c r="B111" s="10" t="s">
        <v>39</v>
      </c>
      <c r="C111" s="10"/>
      <c r="D111" s="31">
        <f t="shared" si="40"/>
        <v>119890716</v>
      </c>
      <c r="E111" s="31">
        <f>SUM(E113:E117)+E120</f>
        <v>0</v>
      </c>
      <c r="F111" s="54">
        <f>SUM(F113:F116)+F120</f>
        <v>16842106</v>
      </c>
      <c r="G111" s="31">
        <f t="shared" ref="G111:I111" si="52">SUM(G113:G116)+G120</f>
        <v>20609722</v>
      </c>
      <c r="H111" s="31">
        <f t="shared" si="52"/>
        <v>20609722</v>
      </c>
      <c r="I111" s="31">
        <f t="shared" si="52"/>
        <v>20609722</v>
      </c>
      <c r="J111" s="31">
        <f t="shared" ref="J111:K111" si="53">SUM(J113:J116)+J120</f>
        <v>20609722</v>
      </c>
      <c r="K111" s="31">
        <f t="shared" si="53"/>
        <v>20609722</v>
      </c>
    </row>
    <row r="112" spans="1:11" x14ac:dyDescent="0.25">
      <c r="A112" s="10"/>
      <c r="B112" s="10"/>
      <c r="C112" s="10" t="s">
        <v>22</v>
      </c>
      <c r="D112" s="31">
        <f t="shared" si="40"/>
        <v>18061550</v>
      </c>
      <c r="E112" s="33">
        <f>E113+E114+E116+E117</f>
        <v>0</v>
      </c>
      <c r="F112" s="33">
        <f>F113+F114+F116+F117</f>
        <v>16842106</v>
      </c>
      <c r="G112" s="33">
        <f t="shared" ref="G112:K112" si="54">G113+G114+G116+G117</f>
        <v>609722</v>
      </c>
      <c r="H112" s="33">
        <f t="shared" si="54"/>
        <v>609722</v>
      </c>
      <c r="I112" s="33">
        <f t="shared" si="54"/>
        <v>0</v>
      </c>
      <c r="J112" s="33">
        <f t="shared" si="54"/>
        <v>0</v>
      </c>
      <c r="K112" s="33">
        <f t="shared" si="54"/>
        <v>0</v>
      </c>
    </row>
    <row r="113" spans="1:11" x14ac:dyDescent="0.25">
      <c r="A113" s="10"/>
      <c r="B113" s="10"/>
      <c r="C113" s="10" t="s">
        <v>5</v>
      </c>
      <c r="D113" s="31">
        <f t="shared" si="40"/>
        <v>0</v>
      </c>
      <c r="E113" s="32">
        <f>E126+E152</f>
        <v>0</v>
      </c>
      <c r="F113" s="32">
        <f t="shared" ref="F113:K114" si="55">F126+F152</f>
        <v>0</v>
      </c>
      <c r="G113" s="32">
        <f t="shared" si="55"/>
        <v>0</v>
      </c>
      <c r="H113" s="32">
        <f t="shared" si="55"/>
        <v>0</v>
      </c>
      <c r="I113" s="32">
        <f t="shared" si="55"/>
        <v>0</v>
      </c>
      <c r="J113" s="32">
        <f t="shared" si="55"/>
        <v>0</v>
      </c>
      <c r="K113" s="32">
        <f t="shared" si="55"/>
        <v>0</v>
      </c>
    </row>
    <row r="114" spans="1:11" x14ac:dyDescent="0.25">
      <c r="A114" s="10"/>
      <c r="B114" s="10"/>
      <c r="C114" s="10" t="s">
        <v>6</v>
      </c>
      <c r="D114" s="31">
        <f t="shared" si="40"/>
        <v>16000000</v>
      </c>
      <c r="E114" s="32">
        <f>E127+E153</f>
        <v>0</v>
      </c>
      <c r="F114" s="32">
        <f t="shared" si="55"/>
        <v>16000000</v>
      </c>
      <c r="G114" s="32">
        <f t="shared" si="55"/>
        <v>0</v>
      </c>
      <c r="H114" s="32">
        <f t="shared" si="55"/>
        <v>0</v>
      </c>
      <c r="I114" s="32">
        <f t="shared" si="55"/>
        <v>0</v>
      </c>
      <c r="J114" s="32">
        <f t="shared" si="55"/>
        <v>0</v>
      </c>
      <c r="K114" s="32">
        <f t="shared" si="55"/>
        <v>0</v>
      </c>
    </row>
    <row r="115" spans="1:11" x14ac:dyDescent="0.25">
      <c r="A115" s="9"/>
      <c r="B115" s="9"/>
      <c r="C115" s="9" t="s">
        <v>44</v>
      </c>
      <c r="D115" s="31">
        <f t="shared" si="40"/>
        <v>0</v>
      </c>
      <c r="E115" s="42">
        <f t="shared" ref="E115:K117" si="56">E128</f>
        <v>0</v>
      </c>
      <c r="F115" s="42">
        <f t="shared" si="56"/>
        <v>0</v>
      </c>
      <c r="G115" s="42">
        <f t="shared" si="56"/>
        <v>0</v>
      </c>
      <c r="H115" s="42">
        <f t="shared" si="56"/>
        <v>0</v>
      </c>
      <c r="I115" s="42">
        <f t="shared" si="56"/>
        <v>0</v>
      </c>
      <c r="J115" s="42">
        <f t="shared" si="56"/>
        <v>0</v>
      </c>
      <c r="K115" s="42">
        <f t="shared" si="56"/>
        <v>0</v>
      </c>
    </row>
    <row r="116" spans="1:11" x14ac:dyDescent="0.25">
      <c r="A116" s="10"/>
      <c r="B116" s="10"/>
      <c r="C116" s="10" t="s">
        <v>7</v>
      </c>
      <c r="D116" s="31">
        <f t="shared" si="40"/>
        <v>2061550</v>
      </c>
      <c r="E116" s="32">
        <f t="shared" ref="E116:K116" si="57">E129+E155</f>
        <v>0</v>
      </c>
      <c r="F116" s="32">
        <f t="shared" si="57"/>
        <v>842106</v>
      </c>
      <c r="G116" s="32">
        <f t="shared" si="57"/>
        <v>609722</v>
      </c>
      <c r="H116" s="32">
        <f t="shared" si="57"/>
        <v>609722</v>
      </c>
      <c r="I116" s="32">
        <f t="shared" si="57"/>
        <v>0</v>
      </c>
      <c r="J116" s="32">
        <f t="shared" si="57"/>
        <v>0</v>
      </c>
      <c r="K116" s="32">
        <f t="shared" si="57"/>
        <v>0</v>
      </c>
    </row>
    <row r="117" spans="1:11" x14ac:dyDescent="0.25">
      <c r="A117" s="9"/>
      <c r="B117" s="9"/>
      <c r="C117" s="9" t="s">
        <v>44</v>
      </c>
      <c r="D117" s="31">
        <f t="shared" si="40"/>
        <v>0</v>
      </c>
      <c r="E117" s="42">
        <f t="shared" si="56"/>
        <v>0</v>
      </c>
      <c r="F117" s="42">
        <f t="shared" si="56"/>
        <v>0</v>
      </c>
      <c r="G117" s="42">
        <f t="shared" si="56"/>
        <v>0</v>
      </c>
      <c r="H117" s="42">
        <f t="shared" si="56"/>
        <v>0</v>
      </c>
      <c r="I117" s="42">
        <f t="shared" si="56"/>
        <v>0</v>
      </c>
      <c r="J117" s="42">
        <f t="shared" si="56"/>
        <v>0</v>
      </c>
      <c r="K117" s="42">
        <f t="shared" si="56"/>
        <v>0</v>
      </c>
    </row>
    <row r="118" spans="1:11" x14ac:dyDescent="0.25">
      <c r="A118" s="10"/>
      <c r="B118" s="10"/>
      <c r="C118" s="10" t="s">
        <v>43</v>
      </c>
      <c r="D118" s="31">
        <f t="shared" si="40"/>
        <v>0</v>
      </c>
      <c r="E118" s="32">
        <f t="shared" ref="E118:K123" si="58">E131+E157</f>
        <v>0</v>
      </c>
      <c r="F118" s="32">
        <f t="shared" si="58"/>
        <v>0</v>
      </c>
      <c r="G118" s="32">
        <f t="shared" si="58"/>
        <v>0</v>
      </c>
      <c r="H118" s="32">
        <f t="shared" si="58"/>
        <v>0</v>
      </c>
      <c r="I118" s="32">
        <f t="shared" si="58"/>
        <v>0</v>
      </c>
      <c r="J118" s="32">
        <f t="shared" si="58"/>
        <v>0</v>
      </c>
      <c r="K118" s="32">
        <f t="shared" si="58"/>
        <v>0</v>
      </c>
    </row>
    <row r="119" spans="1:11" x14ac:dyDescent="0.25">
      <c r="A119" s="10"/>
      <c r="B119" s="10"/>
      <c r="C119" s="10" t="s">
        <v>8</v>
      </c>
      <c r="D119" s="31">
        <f t="shared" si="40"/>
        <v>18061550</v>
      </c>
      <c r="E119" s="32">
        <f t="shared" si="58"/>
        <v>0</v>
      </c>
      <c r="F119" s="32">
        <f t="shared" si="58"/>
        <v>16842106</v>
      </c>
      <c r="G119" s="32">
        <f t="shared" si="58"/>
        <v>609722</v>
      </c>
      <c r="H119" s="32">
        <f t="shared" si="58"/>
        <v>609722</v>
      </c>
      <c r="I119" s="32">
        <f t="shared" si="58"/>
        <v>0</v>
      </c>
      <c r="J119" s="32">
        <f t="shared" si="58"/>
        <v>0</v>
      </c>
      <c r="K119" s="32">
        <f t="shared" si="58"/>
        <v>0</v>
      </c>
    </row>
    <row r="120" spans="1:11" x14ac:dyDescent="0.25">
      <c r="A120" s="10"/>
      <c r="B120" s="10"/>
      <c r="C120" s="10" t="s">
        <v>9</v>
      </c>
      <c r="D120" s="31">
        <f t="shared" si="40"/>
        <v>101829166</v>
      </c>
      <c r="E120" s="32">
        <f t="shared" si="58"/>
        <v>0</v>
      </c>
      <c r="F120" s="32">
        <f t="shared" si="58"/>
        <v>0</v>
      </c>
      <c r="G120" s="32">
        <f t="shared" si="58"/>
        <v>20000000</v>
      </c>
      <c r="H120" s="32">
        <f t="shared" si="58"/>
        <v>20000000</v>
      </c>
      <c r="I120" s="32">
        <f t="shared" si="58"/>
        <v>20609722</v>
      </c>
      <c r="J120" s="32">
        <f t="shared" si="58"/>
        <v>20609722</v>
      </c>
      <c r="K120" s="32">
        <f t="shared" si="58"/>
        <v>20609722</v>
      </c>
    </row>
    <row r="121" spans="1:11" x14ac:dyDescent="0.25">
      <c r="A121" s="10"/>
      <c r="B121" s="10"/>
      <c r="C121" s="10" t="s">
        <v>5</v>
      </c>
      <c r="D121" s="31">
        <f t="shared" si="40"/>
        <v>0</v>
      </c>
      <c r="E121" s="32">
        <f t="shared" si="58"/>
        <v>0</v>
      </c>
      <c r="F121" s="32">
        <f t="shared" si="58"/>
        <v>0</v>
      </c>
      <c r="G121" s="32">
        <f t="shared" si="58"/>
        <v>0</v>
      </c>
      <c r="H121" s="32">
        <f t="shared" si="58"/>
        <v>0</v>
      </c>
      <c r="I121" s="32">
        <f t="shared" si="58"/>
        <v>0</v>
      </c>
      <c r="J121" s="32">
        <f t="shared" si="58"/>
        <v>0</v>
      </c>
      <c r="K121" s="32">
        <f t="shared" si="58"/>
        <v>0</v>
      </c>
    </row>
    <row r="122" spans="1:11" x14ac:dyDescent="0.25">
      <c r="A122" s="10"/>
      <c r="B122" s="10"/>
      <c r="C122" s="10" t="s">
        <v>6</v>
      </c>
      <c r="D122" s="31">
        <f t="shared" si="40"/>
        <v>100000000</v>
      </c>
      <c r="E122" s="32">
        <f t="shared" si="58"/>
        <v>0</v>
      </c>
      <c r="F122" s="32">
        <f t="shared" si="58"/>
        <v>0</v>
      </c>
      <c r="G122" s="32">
        <f t="shared" si="58"/>
        <v>20000000</v>
      </c>
      <c r="H122" s="32">
        <f t="shared" si="58"/>
        <v>20000000</v>
      </c>
      <c r="I122" s="32">
        <f t="shared" si="58"/>
        <v>20000000</v>
      </c>
      <c r="J122" s="32">
        <f t="shared" si="58"/>
        <v>20000000</v>
      </c>
      <c r="K122" s="32">
        <f t="shared" si="58"/>
        <v>20000000</v>
      </c>
    </row>
    <row r="123" spans="1:11" x14ac:dyDescent="0.25">
      <c r="A123" s="10"/>
      <c r="B123" s="10"/>
      <c r="C123" s="10" t="s">
        <v>7</v>
      </c>
      <c r="D123" s="31">
        <f t="shared" si="40"/>
        <v>1829166</v>
      </c>
      <c r="E123" s="32">
        <f t="shared" si="58"/>
        <v>0</v>
      </c>
      <c r="F123" s="32">
        <f t="shared" si="58"/>
        <v>0</v>
      </c>
      <c r="G123" s="32">
        <f t="shared" si="58"/>
        <v>0</v>
      </c>
      <c r="H123" s="32">
        <f t="shared" si="58"/>
        <v>0</v>
      </c>
      <c r="I123" s="32">
        <f t="shared" si="58"/>
        <v>609722</v>
      </c>
      <c r="J123" s="32">
        <f t="shared" si="58"/>
        <v>609722</v>
      </c>
      <c r="K123" s="32">
        <f t="shared" si="58"/>
        <v>609722</v>
      </c>
    </row>
    <row r="124" spans="1:11" x14ac:dyDescent="0.25">
      <c r="A124" s="10" t="s">
        <v>33</v>
      </c>
      <c r="B124" s="10" t="s">
        <v>47</v>
      </c>
      <c r="C124" s="10"/>
      <c r="D124" s="31">
        <f t="shared" si="40"/>
        <v>103048610</v>
      </c>
      <c r="E124" s="31">
        <f>SUM(E126:E130)+E133</f>
        <v>0</v>
      </c>
      <c r="F124" s="31">
        <f>SUM(F126:F130)+F133</f>
        <v>0</v>
      </c>
      <c r="G124" s="31">
        <f>SUM(G126:G130)+G133</f>
        <v>20609722</v>
      </c>
      <c r="H124" s="31">
        <f>SUM(H126:H130)+H133</f>
        <v>20609722</v>
      </c>
      <c r="I124" s="31">
        <f>SUM(I126:I130)+I133</f>
        <v>20609722</v>
      </c>
      <c r="J124" s="31">
        <f t="shared" ref="J124:K124" si="59">SUM(J126:J130)+J133</f>
        <v>20609722</v>
      </c>
      <c r="K124" s="31">
        <f t="shared" si="59"/>
        <v>20609722</v>
      </c>
    </row>
    <row r="125" spans="1:11" x14ac:dyDescent="0.25">
      <c r="A125" s="10"/>
      <c r="B125" s="10"/>
      <c r="C125" s="10" t="s">
        <v>22</v>
      </c>
      <c r="D125" s="31">
        <f t="shared" si="40"/>
        <v>1219444</v>
      </c>
      <c r="E125" s="33">
        <f>E126+E127+E129+E130</f>
        <v>0</v>
      </c>
      <c r="F125" s="33">
        <f>F126+F127+F129+F130</f>
        <v>0</v>
      </c>
      <c r="G125" s="33">
        <f>G126+G127+G129+G130</f>
        <v>609722</v>
      </c>
      <c r="H125" s="33">
        <f>H126+H127+H129+H130</f>
        <v>609722</v>
      </c>
      <c r="I125" s="33">
        <f>I126+I127+I129+I130</f>
        <v>0</v>
      </c>
      <c r="J125" s="33">
        <f t="shared" ref="J125:K125" si="60">J126+J127+J129+J130</f>
        <v>0</v>
      </c>
      <c r="K125" s="33">
        <f t="shared" si="60"/>
        <v>0</v>
      </c>
    </row>
    <row r="126" spans="1:11" x14ac:dyDescent="0.25">
      <c r="A126" s="10"/>
      <c r="B126" s="10"/>
      <c r="C126" s="10" t="s">
        <v>5</v>
      </c>
      <c r="D126" s="31">
        <f t="shared" si="40"/>
        <v>0</v>
      </c>
      <c r="E126" s="29"/>
      <c r="F126" s="29"/>
      <c r="G126" s="29"/>
      <c r="H126" s="29"/>
      <c r="I126" s="29"/>
      <c r="J126" s="29"/>
      <c r="K126" s="29"/>
    </row>
    <row r="127" spans="1:11" x14ac:dyDescent="0.25">
      <c r="A127" s="10"/>
      <c r="B127" s="10"/>
      <c r="C127" s="10" t="s">
        <v>6</v>
      </c>
      <c r="D127" s="31">
        <f t="shared" si="40"/>
        <v>0</v>
      </c>
      <c r="E127" s="29">
        <v>0</v>
      </c>
      <c r="F127" s="29"/>
      <c r="G127" s="29">
        <v>0</v>
      </c>
      <c r="H127" s="29">
        <v>0</v>
      </c>
      <c r="I127" s="29">
        <v>0</v>
      </c>
      <c r="J127" s="29"/>
      <c r="K127" s="29"/>
    </row>
    <row r="128" spans="1:11" x14ac:dyDescent="0.25">
      <c r="A128" s="9"/>
      <c r="B128" s="9"/>
      <c r="C128" s="9" t="s">
        <v>44</v>
      </c>
      <c r="D128" s="31">
        <f t="shared" si="40"/>
        <v>0</v>
      </c>
      <c r="E128" s="40"/>
      <c r="F128" s="40"/>
      <c r="G128" s="40"/>
      <c r="H128" s="40"/>
      <c r="I128" s="40"/>
      <c r="J128" s="40"/>
      <c r="K128" s="40"/>
    </row>
    <row r="129" spans="1:11" x14ac:dyDescent="0.25">
      <c r="A129" s="10"/>
      <c r="B129" s="10"/>
      <c r="C129" s="10" t="s">
        <v>7</v>
      </c>
      <c r="D129" s="31">
        <f t="shared" si="40"/>
        <v>1219444</v>
      </c>
      <c r="E129" s="30">
        <v>0</v>
      </c>
      <c r="F129" s="30"/>
      <c r="G129" s="30">
        <v>609722</v>
      </c>
      <c r="H129" s="30">
        <v>609722</v>
      </c>
      <c r="I129" s="30"/>
      <c r="J129" s="30"/>
      <c r="K129" s="30"/>
    </row>
    <row r="130" spans="1:11" x14ac:dyDescent="0.25">
      <c r="A130" s="9"/>
      <c r="B130" s="9"/>
      <c r="C130" s="9" t="s">
        <v>44</v>
      </c>
      <c r="D130" s="31">
        <f t="shared" si="40"/>
        <v>0</v>
      </c>
      <c r="E130" s="41"/>
      <c r="F130" s="41"/>
      <c r="G130" s="41"/>
      <c r="H130" s="41"/>
      <c r="I130" s="41"/>
      <c r="J130" s="41"/>
      <c r="K130" s="41"/>
    </row>
    <row r="131" spans="1:11" x14ac:dyDescent="0.25">
      <c r="A131" s="10"/>
      <c r="B131" s="10"/>
      <c r="C131" s="10" t="s">
        <v>43</v>
      </c>
      <c r="D131" s="31">
        <f t="shared" si="40"/>
        <v>0</v>
      </c>
      <c r="E131" s="30"/>
      <c r="F131" s="30"/>
      <c r="G131" s="30"/>
      <c r="H131" s="30"/>
      <c r="I131" s="30"/>
      <c r="J131" s="30"/>
      <c r="K131" s="30"/>
    </row>
    <row r="132" spans="1:11" x14ac:dyDescent="0.25">
      <c r="A132" s="10"/>
      <c r="B132" s="10"/>
      <c r="C132" s="10" t="s">
        <v>8</v>
      </c>
      <c r="D132" s="31">
        <f t="shared" si="40"/>
        <v>1219444</v>
      </c>
      <c r="E132" s="29">
        <f>E124-E133</f>
        <v>0</v>
      </c>
      <c r="F132" s="29">
        <f>F124-F133</f>
        <v>0</v>
      </c>
      <c r="G132" s="29">
        <f>G124-G133</f>
        <v>609722</v>
      </c>
      <c r="H132" s="29">
        <f>H124-H133</f>
        <v>609722</v>
      </c>
      <c r="I132" s="29">
        <f>I124-I133</f>
        <v>0</v>
      </c>
      <c r="J132" s="29">
        <f t="shared" ref="J132:K132" si="61">J124-J133</f>
        <v>0</v>
      </c>
      <c r="K132" s="29">
        <f t="shared" si="61"/>
        <v>0</v>
      </c>
    </row>
    <row r="133" spans="1:11" x14ac:dyDescent="0.25">
      <c r="A133" s="10"/>
      <c r="B133" s="10"/>
      <c r="C133" s="10" t="s">
        <v>9</v>
      </c>
      <c r="D133" s="31">
        <f t="shared" si="40"/>
        <v>101829166</v>
      </c>
      <c r="E133" s="34">
        <f>SUM(E134:E136)</f>
        <v>0</v>
      </c>
      <c r="F133" s="34">
        <f t="shared" ref="F133:K133" si="62">SUM(F134:F136)</f>
        <v>0</v>
      </c>
      <c r="G133" s="34">
        <f t="shared" si="62"/>
        <v>20000000</v>
      </c>
      <c r="H133" s="34">
        <f t="shared" si="62"/>
        <v>20000000</v>
      </c>
      <c r="I133" s="34">
        <f t="shared" si="62"/>
        <v>20609722</v>
      </c>
      <c r="J133" s="34">
        <f t="shared" si="62"/>
        <v>20609722</v>
      </c>
      <c r="K133" s="34">
        <f t="shared" si="62"/>
        <v>20609722</v>
      </c>
    </row>
    <row r="134" spans="1:11" x14ac:dyDescent="0.25">
      <c r="A134" s="10"/>
      <c r="B134" s="10"/>
      <c r="C134" s="10" t="s">
        <v>5</v>
      </c>
      <c r="D134" s="31">
        <f t="shared" si="40"/>
        <v>0</v>
      </c>
      <c r="E134" s="29"/>
      <c r="F134" s="29"/>
      <c r="G134" s="29"/>
      <c r="H134" s="29"/>
      <c r="I134" s="29"/>
      <c r="J134" s="29"/>
      <c r="K134" s="29"/>
    </row>
    <row r="135" spans="1:11" x14ac:dyDescent="0.25">
      <c r="A135" s="10"/>
      <c r="B135" s="10"/>
      <c r="C135" s="10" t="s">
        <v>6</v>
      </c>
      <c r="D135" s="31">
        <f t="shared" si="40"/>
        <v>100000000</v>
      </c>
      <c r="E135" s="29">
        <v>0</v>
      </c>
      <c r="F135" s="29"/>
      <c r="G135" s="29">
        <v>20000000</v>
      </c>
      <c r="H135" s="29">
        <v>20000000</v>
      </c>
      <c r="I135" s="29">
        <v>20000000</v>
      </c>
      <c r="J135" s="29">
        <v>20000000</v>
      </c>
      <c r="K135" s="29">
        <v>20000000</v>
      </c>
    </row>
    <row r="136" spans="1:11" x14ac:dyDescent="0.25">
      <c r="A136" s="10"/>
      <c r="B136" s="10"/>
      <c r="C136" s="10" t="s">
        <v>7</v>
      </c>
      <c r="D136" s="31">
        <f t="shared" si="40"/>
        <v>1829166</v>
      </c>
      <c r="E136" s="29"/>
      <c r="F136" s="29"/>
      <c r="G136" s="29"/>
      <c r="H136" s="29"/>
      <c r="I136" s="29">
        <v>609722</v>
      </c>
      <c r="J136" s="29">
        <v>609722</v>
      </c>
      <c r="K136" s="29">
        <v>609722</v>
      </c>
    </row>
    <row r="137" spans="1:11" x14ac:dyDescent="0.25">
      <c r="A137" s="9" t="s">
        <v>34</v>
      </c>
      <c r="B137" s="9" t="s">
        <v>36</v>
      </c>
      <c r="C137" s="9"/>
      <c r="D137" s="31">
        <f t="shared" si="40"/>
        <v>200000</v>
      </c>
      <c r="E137" s="39">
        <f>SUM(E139:E143)+E146</f>
        <v>0</v>
      </c>
      <c r="F137" s="39">
        <f t="shared" ref="F137:I137" si="63">SUM(F139:F143)+F146</f>
        <v>0</v>
      </c>
      <c r="G137" s="39">
        <f t="shared" si="63"/>
        <v>100000</v>
      </c>
      <c r="H137" s="39">
        <f t="shared" si="63"/>
        <v>100000</v>
      </c>
      <c r="I137" s="39">
        <f t="shared" si="63"/>
        <v>0</v>
      </c>
      <c r="J137" s="39">
        <f t="shared" ref="J137:K137" si="64">SUM(J139:J143)+J146</f>
        <v>0</v>
      </c>
      <c r="K137" s="39">
        <f t="shared" si="64"/>
        <v>0</v>
      </c>
    </row>
    <row r="138" spans="1:11" x14ac:dyDescent="0.25">
      <c r="A138" s="9"/>
      <c r="B138" s="9"/>
      <c r="C138" s="9" t="s">
        <v>22</v>
      </c>
      <c r="D138" s="31">
        <f t="shared" si="40"/>
        <v>200000</v>
      </c>
      <c r="E138" s="43">
        <f>E139+E140+E142+E143</f>
        <v>0</v>
      </c>
      <c r="F138" s="43">
        <f t="shared" ref="F138:K138" si="65">F139+F140+F142+F143</f>
        <v>0</v>
      </c>
      <c r="G138" s="43">
        <f t="shared" si="65"/>
        <v>100000</v>
      </c>
      <c r="H138" s="43">
        <f t="shared" si="65"/>
        <v>100000</v>
      </c>
      <c r="I138" s="43">
        <f t="shared" si="65"/>
        <v>0</v>
      </c>
      <c r="J138" s="43">
        <f t="shared" si="65"/>
        <v>0</v>
      </c>
      <c r="K138" s="43">
        <f t="shared" si="65"/>
        <v>0</v>
      </c>
    </row>
    <row r="139" spans="1:11" x14ac:dyDescent="0.25">
      <c r="A139" s="9"/>
      <c r="B139" s="9"/>
      <c r="C139" s="9" t="s">
        <v>5</v>
      </c>
      <c r="D139" s="31">
        <f t="shared" si="40"/>
        <v>0</v>
      </c>
      <c r="E139" s="40"/>
      <c r="F139" s="40"/>
      <c r="G139" s="40"/>
      <c r="H139" s="40"/>
      <c r="I139" s="40"/>
      <c r="J139" s="40"/>
      <c r="K139" s="40"/>
    </row>
    <row r="140" spans="1:11" x14ac:dyDescent="0.25">
      <c r="A140" s="9"/>
      <c r="B140" s="9"/>
      <c r="C140" s="9" t="s">
        <v>6</v>
      </c>
      <c r="D140" s="31">
        <f t="shared" si="40"/>
        <v>0</v>
      </c>
      <c r="E140" s="40">
        <v>0</v>
      </c>
      <c r="F140" s="40">
        <f>1996425-1996425</f>
        <v>0</v>
      </c>
      <c r="G140" s="40"/>
      <c r="H140" s="40"/>
      <c r="I140" s="40"/>
      <c r="J140" s="40"/>
      <c r="K140" s="40"/>
    </row>
    <row r="141" spans="1:11" x14ac:dyDescent="0.25">
      <c r="A141" s="9"/>
      <c r="B141" s="9"/>
      <c r="C141" s="9" t="s">
        <v>44</v>
      </c>
      <c r="D141" s="31">
        <f t="shared" si="40"/>
        <v>0</v>
      </c>
      <c r="E141" s="40"/>
      <c r="F141" s="40">
        <v>0</v>
      </c>
      <c r="G141" s="40"/>
      <c r="H141" s="40"/>
      <c r="I141" s="40"/>
      <c r="J141" s="40"/>
      <c r="K141" s="40"/>
    </row>
    <row r="142" spans="1:11" x14ac:dyDescent="0.25">
      <c r="A142" s="9"/>
      <c r="B142" s="9"/>
      <c r="C142" s="9" t="s">
        <v>7</v>
      </c>
      <c r="D142" s="31">
        <f t="shared" si="40"/>
        <v>0</v>
      </c>
      <c r="E142" s="41">
        <v>0</v>
      </c>
      <c r="F142" s="41"/>
      <c r="G142" s="41"/>
      <c r="H142" s="41"/>
      <c r="I142" s="41"/>
      <c r="J142" s="41"/>
      <c r="K142" s="41"/>
    </row>
    <row r="143" spans="1:11" x14ac:dyDescent="0.25">
      <c r="A143" s="9"/>
      <c r="B143" s="9"/>
      <c r="C143" s="9" t="s">
        <v>44</v>
      </c>
      <c r="D143" s="31">
        <f t="shared" si="40"/>
        <v>200000</v>
      </c>
      <c r="E143" s="41"/>
      <c r="F143" s="41">
        <v>0</v>
      </c>
      <c r="G143" s="41">
        <v>100000</v>
      </c>
      <c r="H143" s="41">
        <v>100000</v>
      </c>
      <c r="I143" s="41"/>
      <c r="J143" s="41"/>
      <c r="K143" s="41"/>
    </row>
    <row r="144" spans="1:11" x14ac:dyDescent="0.25">
      <c r="A144" s="9"/>
      <c r="B144" s="9"/>
      <c r="C144" s="9" t="s">
        <v>43</v>
      </c>
      <c r="D144" s="31">
        <f t="shared" ref="D144:D162" si="66">SUM(E144:K144)</f>
        <v>0</v>
      </c>
      <c r="E144" s="41"/>
      <c r="F144" s="41"/>
      <c r="G144" s="41"/>
      <c r="H144" s="41"/>
      <c r="I144" s="41"/>
      <c r="J144" s="41"/>
      <c r="K144" s="41"/>
    </row>
    <row r="145" spans="1:11" x14ac:dyDescent="0.25">
      <c r="A145" s="9"/>
      <c r="B145" s="9"/>
      <c r="C145" s="9" t="s">
        <v>8</v>
      </c>
      <c r="D145" s="31">
        <f t="shared" si="66"/>
        <v>200000</v>
      </c>
      <c r="E145" s="40">
        <f>E137-E146</f>
        <v>0</v>
      </c>
      <c r="F145" s="40">
        <f t="shared" ref="F145:K145" si="67">F137-F146</f>
        <v>0</v>
      </c>
      <c r="G145" s="40">
        <f t="shared" si="67"/>
        <v>100000</v>
      </c>
      <c r="H145" s="40">
        <f t="shared" si="67"/>
        <v>100000</v>
      </c>
      <c r="I145" s="40">
        <f t="shared" si="67"/>
        <v>0</v>
      </c>
      <c r="J145" s="40">
        <f t="shared" si="67"/>
        <v>0</v>
      </c>
      <c r="K145" s="40">
        <f t="shared" si="67"/>
        <v>0</v>
      </c>
    </row>
    <row r="146" spans="1:11" x14ac:dyDescent="0.25">
      <c r="A146" s="9"/>
      <c r="B146" s="9"/>
      <c r="C146" s="9" t="s">
        <v>9</v>
      </c>
      <c r="D146" s="31">
        <f t="shared" si="66"/>
        <v>0</v>
      </c>
      <c r="E146" s="44">
        <f>SUM(E147:E149)</f>
        <v>0</v>
      </c>
      <c r="F146" s="44">
        <f t="shared" ref="F146:K146" si="68">SUM(F147:F149)</f>
        <v>0</v>
      </c>
      <c r="G146" s="44">
        <f t="shared" si="68"/>
        <v>0</v>
      </c>
      <c r="H146" s="44">
        <f t="shared" si="68"/>
        <v>0</v>
      </c>
      <c r="I146" s="44">
        <f t="shared" si="68"/>
        <v>0</v>
      </c>
      <c r="J146" s="44">
        <f t="shared" si="68"/>
        <v>0</v>
      </c>
      <c r="K146" s="44">
        <f t="shared" si="68"/>
        <v>0</v>
      </c>
    </row>
    <row r="147" spans="1:11" x14ac:dyDescent="0.25">
      <c r="A147" s="9"/>
      <c r="B147" s="9"/>
      <c r="C147" s="9" t="s">
        <v>5</v>
      </c>
      <c r="D147" s="31">
        <f t="shared" si="66"/>
        <v>0</v>
      </c>
      <c r="E147" s="40"/>
      <c r="F147" s="40"/>
      <c r="G147" s="40"/>
      <c r="H147" s="40"/>
      <c r="I147" s="40"/>
      <c r="J147" s="40"/>
      <c r="K147" s="40"/>
    </row>
    <row r="148" spans="1:11" x14ac:dyDescent="0.25">
      <c r="A148" s="9"/>
      <c r="B148" s="9"/>
      <c r="C148" s="9" t="s">
        <v>6</v>
      </c>
      <c r="D148" s="31">
        <f t="shared" si="66"/>
        <v>0</v>
      </c>
      <c r="E148" s="40">
        <v>0</v>
      </c>
      <c r="F148" s="40"/>
      <c r="G148" s="40"/>
      <c r="H148" s="40"/>
      <c r="I148" s="40"/>
      <c r="J148" s="40"/>
      <c r="K148" s="40"/>
    </row>
    <row r="149" spans="1:11" x14ac:dyDescent="0.25">
      <c r="A149" s="9"/>
      <c r="B149" s="9"/>
      <c r="C149" s="9" t="s">
        <v>7</v>
      </c>
      <c r="D149" s="31">
        <f t="shared" si="66"/>
        <v>0</v>
      </c>
      <c r="E149" s="40"/>
      <c r="F149" s="40"/>
      <c r="G149" s="40"/>
      <c r="H149" s="40"/>
      <c r="I149" s="40"/>
      <c r="J149" s="40"/>
      <c r="K149" s="40"/>
    </row>
    <row r="150" spans="1:11" x14ac:dyDescent="0.25">
      <c r="A150" s="10" t="s">
        <v>46</v>
      </c>
      <c r="B150" s="10" t="s">
        <v>45</v>
      </c>
      <c r="C150" s="10"/>
      <c r="D150" s="31">
        <f t="shared" si="66"/>
        <v>16842106</v>
      </c>
      <c r="E150" s="31">
        <f>SUM(E152:E156)+E159</f>
        <v>0</v>
      </c>
      <c r="F150" s="31">
        <f>SUM(F152:F156)+F159</f>
        <v>16842106</v>
      </c>
      <c r="G150" s="31">
        <f>SUM(G152:G156)+G159</f>
        <v>0</v>
      </c>
      <c r="H150" s="31">
        <f>SUM(H152:H156)+H159</f>
        <v>0</v>
      </c>
      <c r="I150" s="31">
        <f>SUM(I152:I156)+I159</f>
        <v>0</v>
      </c>
      <c r="J150" s="31">
        <f t="shared" ref="J150:K150" si="69">SUM(J152:J156)+J159</f>
        <v>0</v>
      </c>
      <c r="K150" s="31">
        <f t="shared" si="69"/>
        <v>0</v>
      </c>
    </row>
    <row r="151" spans="1:11" x14ac:dyDescent="0.25">
      <c r="A151" s="10"/>
      <c r="B151" s="10"/>
      <c r="C151" s="10" t="s">
        <v>22</v>
      </c>
      <c r="D151" s="31">
        <f t="shared" si="66"/>
        <v>16842106</v>
      </c>
      <c r="E151" s="33">
        <f>E152+E153+E155+E156</f>
        <v>0</v>
      </c>
      <c r="F151" s="33">
        <f>F152+F153+F155+F156</f>
        <v>16842106</v>
      </c>
      <c r="G151" s="33">
        <f>G152+G153+G155+G156</f>
        <v>0</v>
      </c>
      <c r="H151" s="33">
        <f>H152+H153+H155+H156</f>
        <v>0</v>
      </c>
      <c r="I151" s="33">
        <f>I152+I153+I155+I156</f>
        <v>0</v>
      </c>
      <c r="J151" s="33">
        <f t="shared" ref="J151:K151" si="70">J152+J153+J155+J156</f>
        <v>0</v>
      </c>
      <c r="K151" s="33">
        <f t="shared" si="70"/>
        <v>0</v>
      </c>
    </row>
    <row r="152" spans="1:11" x14ac:dyDescent="0.25">
      <c r="A152" s="10"/>
      <c r="B152" s="10"/>
      <c r="C152" s="10" t="s">
        <v>5</v>
      </c>
      <c r="D152" s="31">
        <f t="shared" si="66"/>
        <v>0</v>
      </c>
      <c r="E152" s="29"/>
      <c r="F152" s="29"/>
      <c r="G152" s="29"/>
      <c r="H152" s="29"/>
      <c r="I152" s="29"/>
      <c r="J152" s="29"/>
      <c r="K152" s="29"/>
    </row>
    <row r="153" spans="1:11" x14ac:dyDescent="0.25">
      <c r="A153" s="10"/>
      <c r="B153" s="10"/>
      <c r="C153" s="10" t="s">
        <v>6</v>
      </c>
      <c r="D153" s="31">
        <f t="shared" si="66"/>
        <v>16000000</v>
      </c>
      <c r="E153" s="29">
        <v>0</v>
      </c>
      <c r="F153" s="68">
        <f>14003575+1996425</f>
        <v>16000000</v>
      </c>
      <c r="G153" s="29">
        <v>0</v>
      </c>
      <c r="H153" s="29">
        <v>0</v>
      </c>
      <c r="I153" s="29">
        <v>0</v>
      </c>
      <c r="J153" s="29"/>
      <c r="K153" s="29"/>
    </row>
    <row r="154" spans="1:11" x14ac:dyDescent="0.25">
      <c r="A154" s="9"/>
      <c r="B154" s="9"/>
      <c r="C154" s="9" t="s">
        <v>44</v>
      </c>
      <c r="D154" s="31">
        <f t="shared" si="66"/>
        <v>0</v>
      </c>
      <c r="E154" s="40"/>
      <c r="F154" s="40"/>
      <c r="G154" s="40"/>
      <c r="H154" s="40"/>
      <c r="I154" s="40"/>
      <c r="J154" s="40"/>
      <c r="K154" s="40"/>
    </row>
    <row r="155" spans="1:11" x14ac:dyDescent="0.25">
      <c r="A155" s="10"/>
      <c r="B155" s="10"/>
      <c r="C155" s="10" t="s">
        <v>7</v>
      </c>
      <c r="D155" s="31">
        <f t="shared" si="66"/>
        <v>842106</v>
      </c>
      <c r="E155" s="30">
        <v>0</v>
      </c>
      <c r="F155" s="69">
        <f>737031+105075</f>
        <v>842106</v>
      </c>
      <c r="G155" s="30"/>
      <c r="H155" s="30"/>
      <c r="I155" s="30"/>
      <c r="J155" s="30"/>
      <c r="K155" s="30"/>
    </row>
    <row r="156" spans="1:11" x14ac:dyDescent="0.25">
      <c r="A156" s="9"/>
      <c r="B156" s="9"/>
      <c r="C156" s="9" t="s">
        <v>44</v>
      </c>
      <c r="D156" s="31">
        <f t="shared" si="66"/>
        <v>0</v>
      </c>
      <c r="E156" s="41"/>
      <c r="F156" s="41"/>
      <c r="G156" s="41"/>
      <c r="H156" s="41"/>
      <c r="I156" s="41"/>
      <c r="J156" s="41"/>
      <c r="K156" s="41"/>
    </row>
    <row r="157" spans="1:11" x14ac:dyDescent="0.25">
      <c r="A157" s="10"/>
      <c r="B157" s="10"/>
      <c r="C157" s="10" t="s">
        <v>43</v>
      </c>
      <c r="D157" s="31">
        <f t="shared" si="66"/>
        <v>0</v>
      </c>
      <c r="E157" s="30"/>
      <c r="F157" s="30"/>
      <c r="G157" s="30"/>
      <c r="H157" s="30"/>
      <c r="I157" s="30"/>
      <c r="J157" s="30"/>
      <c r="K157" s="30"/>
    </row>
    <row r="158" spans="1:11" x14ac:dyDescent="0.25">
      <c r="A158" s="10"/>
      <c r="B158" s="10"/>
      <c r="C158" s="10" t="s">
        <v>8</v>
      </c>
      <c r="D158" s="31">
        <f t="shared" si="66"/>
        <v>16842106</v>
      </c>
      <c r="E158" s="29">
        <f>E150-E159</f>
        <v>0</v>
      </c>
      <c r="F158" s="68">
        <f>F150-F159</f>
        <v>16842106</v>
      </c>
      <c r="G158" s="29">
        <f>G150-G159</f>
        <v>0</v>
      </c>
      <c r="H158" s="29">
        <f>H150-H159</f>
        <v>0</v>
      </c>
      <c r="I158" s="29">
        <f>I150-I159</f>
        <v>0</v>
      </c>
      <c r="J158" s="29">
        <f t="shared" ref="J158:K158" si="71">J150-J159</f>
        <v>0</v>
      </c>
      <c r="K158" s="29">
        <f t="shared" si="71"/>
        <v>0</v>
      </c>
    </row>
    <row r="159" spans="1:11" x14ac:dyDescent="0.25">
      <c r="A159" s="10"/>
      <c r="B159" s="10"/>
      <c r="C159" s="10" t="s">
        <v>9</v>
      </c>
      <c r="D159" s="31">
        <f t="shared" si="66"/>
        <v>0</v>
      </c>
      <c r="E159" s="34">
        <f>SUM(E160:E162)</f>
        <v>0</v>
      </c>
      <c r="F159" s="34">
        <f t="shared" ref="F159:K159" si="72">SUM(F160:F162)</f>
        <v>0</v>
      </c>
      <c r="G159" s="34">
        <f t="shared" si="72"/>
        <v>0</v>
      </c>
      <c r="H159" s="34">
        <f t="shared" si="72"/>
        <v>0</v>
      </c>
      <c r="I159" s="34">
        <f t="shared" si="72"/>
        <v>0</v>
      </c>
      <c r="J159" s="34">
        <f t="shared" si="72"/>
        <v>0</v>
      </c>
      <c r="K159" s="34">
        <f t="shared" si="72"/>
        <v>0</v>
      </c>
    </row>
    <row r="160" spans="1:11" x14ac:dyDescent="0.25">
      <c r="A160" s="10"/>
      <c r="B160" s="10"/>
      <c r="C160" s="10" t="s">
        <v>5</v>
      </c>
      <c r="D160" s="31">
        <f t="shared" si="66"/>
        <v>0</v>
      </c>
      <c r="E160" s="29"/>
      <c r="F160" s="29"/>
      <c r="G160" s="29"/>
      <c r="H160" s="29"/>
      <c r="I160" s="29"/>
      <c r="J160" s="29"/>
      <c r="K160" s="29"/>
    </row>
    <row r="161" spans="1:11" x14ac:dyDescent="0.25">
      <c r="A161" s="10"/>
      <c r="B161" s="10"/>
      <c r="C161" s="10" t="s">
        <v>6</v>
      </c>
      <c r="D161" s="31">
        <f t="shared" si="66"/>
        <v>0</v>
      </c>
      <c r="E161" s="29">
        <v>0</v>
      </c>
      <c r="F161" s="29"/>
      <c r="G161" s="29"/>
      <c r="H161" s="29"/>
      <c r="I161" s="29"/>
      <c r="J161" s="29"/>
      <c r="K161" s="29"/>
    </row>
    <row r="162" spans="1:11" x14ac:dyDescent="0.25">
      <c r="A162" s="10"/>
      <c r="B162" s="10"/>
      <c r="C162" s="10" t="s">
        <v>7</v>
      </c>
      <c r="D162" s="31">
        <f t="shared" si="66"/>
        <v>0</v>
      </c>
      <c r="E162" s="29"/>
      <c r="F162" s="29"/>
      <c r="G162" s="29"/>
      <c r="H162" s="29"/>
      <c r="I162" s="29"/>
      <c r="J162" s="29"/>
      <c r="K162" s="29"/>
    </row>
  </sheetData>
  <pageMargins left="0.70866141732283472" right="0.70866141732283472" top="0.74803149606299213" bottom="0.74803149606299213" header="0.31496062992125984" footer="0.31496062992125984"/>
  <pageSetup paperSize="9" scale="63" fitToHeight="6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2"/>
  <sheetViews>
    <sheetView topLeftCell="A14" workbookViewId="0">
      <pane xSplit="4" ySplit="2" topLeftCell="E81" activePane="bottomRight" state="frozen"/>
      <selection activeCell="A14" sqref="A14"/>
      <selection pane="topRight" activeCell="E14" sqref="E14"/>
      <selection pane="bottomLeft" activeCell="A16" sqref="A16"/>
      <selection pane="bottomRight" activeCell="A14" sqref="A1:XFD1048576"/>
    </sheetView>
  </sheetViews>
  <sheetFormatPr defaultColWidth="9.140625" defaultRowHeight="15" x14ac:dyDescent="0.25"/>
  <cols>
    <col min="1" max="1" width="4.85546875" style="11" customWidth="1"/>
    <col min="2" max="2" width="15.7109375" style="11" customWidth="1"/>
    <col min="3" max="3" width="8.85546875" style="11" customWidth="1"/>
    <col min="4" max="4" width="19.28515625" style="11" customWidth="1"/>
    <col min="5" max="5" width="16.5703125" style="11" customWidth="1"/>
    <col min="6" max="6" width="17.85546875" style="11" customWidth="1"/>
    <col min="7" max="7" width="17.5703125" style="11" customWidth="1"/>
    <col min="8" max="8" width="19.140625" style="11" customWidth="1"/>
    <col min="9" max="11" width="17" style="11" customWidth="1"/>
    <col min="12" max="12" width="20.5703125" style="45" customWidth="1"/>
    <col min="13" max="13" width="16.28515625" style="11" bestFit="1" customWidth="1"/>
    <col min="14" max="16384" width="9.140625" style="11"/>
  </cols>
  <sheetData>
    <row r="1" spans="1:12" x14ac:dyDescent="0.25">
      <c r="C1" s="11" t="s">
        <v>55</v>
      </c>
      <c r="D1" s="55">
        <f>(D18+D25)/(D19+D26)</f>
        <v>4.239010352303449</v>
      </c>
      <c r="E1" s="55">
        <f t="shared" ref="E1:K1" si="0">(E18+E25)/(E19+E26)</f>
        <v>0.70397766989672805</v>
      </c>
      <c r="F1" s="55">
        <f t="shared" si="0"/>
        <v>1.5748062045768629</v>
      </c>
      <c r="G1" s="55">
        <f t="shared" si="0"/>
        <v>2.5154534606205252</v>
      </c>
      <c r="H1" s="55">
        <f t="shared" si="0"/>
        <v>24.051704545454545</v>
      </c>
      <c r="I1" s="55">
        <f t="shared" si="0"/>
        <v>24.149431818181817</v>
      </c>
      <c r="J1" s="55">
        <f t="shared" si="0"/>
        <v>24.149431818181817</v>
      </c>
      <c r="K1" s="55">
        <f t="shared" si="0"/>
        <v>24.149431818181817</v>
      </c>
    </row>
    <row r="2" spans="1:12" x14ac:dyDescent="0.25">
      <c r="C2" s="11" t="s">
        <v>51</v>
      </c>
      <c r="D2" s="55">
        <f>(D30+D37)/(D31+D38)</f>
        <v>18.764991543752242</v>
      </c>
      <c r="E2" s="55">
        <f t="shared" ref="E2:K2" si="1">(E30+E37)/(E31+E38)</f>
        <v>13.335084826003943</v>
      </c>
      <c r="F2" s="55">
        <f t="shared" si="1"/>
        <v>18.964429558750034</v>
      </c>
      <c r="G2" s="55">
        <f t="shared" si="1"/>
        <v>19</v>
      </c>
      <c r="H2" s="55">
        <f t="shared" si="1"/>
        <v>19</v>
      </c>
      <c r="I2" s="55">
        <f t="shared" si="1"/>
        <v>19</v>
      </c>
      <c r="J2" s="55">
        <f t="shared" si="1"/>
        <v>19</v>
      </c>
      <c r="K2" s="55">
        <f t="shared" si="1"/>
        <v>19</v>
      </c>
    </row>
    <row r="3" spans="1:12" x14ac:dyDescent="0.25">
      <c r="C3" s="11" t="s">
        <v>52</v>
      </c>
      <c r="D3" s="55">
        <f>(D78+D85)/(D79+D86)</f>
        <v>1.2207035069482137</v>
      </c>
      <c r="E3" s="55">
        <f t="shared" ref="E3:K3" si="2">(E78+E85)/(E79+E86)</f>
        <v>0.38025586666666666</v>
      </c>
      <c r="F3" s="55">
        <f t="shared" si="2"/>
        <v>0.52955483958601546</v>
      </c>
      <c r="G3" s="55">
        <f t="shared" si="2"/>
        <v>0.58126666666666671</v>
      </c>
      <c r="H3" s="55" t="e">
        <f t="shared" si="2"/>
        <v>#DIV/0!</v>
      </c>
      <c r="I3" s="55" t="e">
        <f t="shared" si="2"/>
        <v>#DIV/0!</v>
      </c>
      <c r="J3" s="55" t="e">
        <f t="shared" si="2"/>
        <v>#DIV/0!</v>
      </c>
      <c r="K3" s="55" t="e">
        <f t="shared" si="2"/>
        <v>#DIV/0!</v>
      </c>
    </row>
    <row r="4" spans="1:12" x14ac:dyDescent="0.25">
      <c r="C4" s="11" t="s">
        <v>53</v>
      </c>
      <c r="D4" s="55">
        <f>(D114+D122)/(D116+D123)</f>
        <v>18.999999971048549</v>
      </c>
      <c r="E4" s="55" t="e">
        <f t="shared" ref="E4:K4" si="3">(E114+E122)/(E116+E123)</f>
        <v>#DIV/0!</v>
      </c>
      <c r="F4" s="55">
        <f t="shared" si="3"/>
        <v>18.999999832472067</v>
      </c>
      <c r="G4" s="55">
        <f t="shared" si="3"/>
        <v>19</v>
      </c>
      <c r="H4" s="55">
        <f t="shared" si="3"/>
        <v>19</v>
      </c>
      <c r="I4" s="55">
        <f t="shared" si="3"/>
        <v>19</v>
      </c>
      <c r="J4" s="55">
        <f t="shared" si="3"/>
        <v>19</v>
      </c>
      <c r="K4" s="55">
        <f t="shared" si="3"/>
        <v>19</v>
      </c>
    </row>
    <row r="5" spans="1:12" x14ac:dyDescent="0.25">
      <c r="C5" s="35" t="s">
        <v>54</v>
      </c>
      <c r="D5" s="35">
        <f>D18/D19</f>
        <v>4.0840987726519602</v>
      </c>
      <c r="E5" s="35">
        <f t="shared" ref="E5:K5" si="4">E18/E19</f>
        <v>0.70397766989672805</v>
      </c>
      <c r="F5" s="35">
        <f t="shared" si="4"/>
        <v>1.5748062045768629</v>
      </c>
      <c r="G5" s="35">
        <f t="shared" si="4"/>
        <v>23.953977272727272</v>
      </c>
      <c r="H5" s="35">
        <f t="shared" si="4"/>
        <v>24.051704545454545</v>
      </c>
      <c r="I5" s="35">
        <f t="shared" si="4"/>
        <v>24.149431818181817</v>
      </c>
      <c r="J5" s="35" t="e">
        <f t="shared" si="4"/>
        <v>#DIV/0!</v>
      </c>
      <c r="K5" s="35" t="e">
        <f t="shared" si="4"/>
        <v>#DIV/0!</v>
      </c>
    </row>
    <row r="6" spans="1:12" x14ac:dyDescent="0.25">
      <c r="C6" s="35" t="s">
        <v>51</v>
      </c>
      <c r="D6" s="35">
        <f>D30/D31</f>
        <v>18.644168869337129</v>
      </c>
      <c r="E6" s="35">
        <f t="shared" ref="E6:K6" si="5">E30/E31</f>
        <v>13.335084826003943</v>
      </c>
      <c r="F6" s="35">
        <f t="shared" si="5"/>
        <v>18.964429558750034</v>
      </c>
      <c r="G6" s="35">
        <f t="shared" si="5"/>
        <v>19</v>
      </c>
      <c r="H6" s="35">
        <f t="shared" si="5"/>
        <v>19</v>
      </c>
      <c r="I6" s="35">
        <f t="shared" si="5"/>
        <v>19</v>
      </c>
      <c r="J6" s="35" t="e">
        <f t="shared" si="5"/>
        <v>#DIV/0!</v>
      </c>
      <c r="K6" s="35" t="e">
        <f t="shared" si="5"/>
        <v>#DIV/0!</v>
      </c>
    </row>
    <row r="7" spans="1:12" x14ac:dyDescent="0.25">
      <c r="C7" s="35" t="s">
        <v>52</v>
      </c>
      <c r="D7" s="35">
        <f>D78/D79</f>
        <v>1.2259636612693974</v>
      </c>
      <c r="E7" s="35">
        <f t="shared" ref="E7:K7" si="6">E78/E79</f>
        <v>0.38025586666666666</v>
      </c>
      <c r="F7" s="35">
        <f t="shared" si="6"/>
        <v>0.52955483958601546</v>
      </c>
      <c r="G7" s="35" t="e">
        <f t="shared" si="6"/>
        <v>#DIV/0!</v>
      </c>
      <c r="H7" s="35" t="e">
        <f t="shared" si="6"/>
        <v>#DIV/0!</v>
      </c>
      <c r="I7" s="35" t="e">
        <f t="shared" si="6"/>
        <v>#DIV/0!</v>
      </c>
      <c r="J7" s="35" t="e">
        <f t="shared" si="6"/>
        <v>#DIV/0!</v>
      </c>
      <c r="K7" s="35" t="e">
        <f t="shared" si="6"/>
        <v>#DIV/0!</v>
      </c>
    </row>
    <row r="8" spans="1:12" x14ac:dyDescent="0.25">
      <c r="C8" s="35" t="s">
        <v>53</v>
      </c>
      <c r="D8" s="35">
        <f>D114/D116</f>
        <v>18.999999956732452</v>
      </c>
      <c r="E8" s="35" t="e">
        <f t="shared" ref="E8:K8" si="7">E114/E116</f>
        <v>#DIV/0!</v>
      </c>
      <c r="F8" s="35">
        <f t="shared" si="7"/>
        <v>18.999999832472067</v>
      </c>
      <c r="G8" s="35">
        <f t="shared" si="7"/>
        <v>19</v>
      </c>
      <c r="H8" s="35">
        <f t="shared" si="7"/>
        <v>19</v>
      </c>
      <c r="I8" s="35">
        <f t="shared" si="7"/>
        <v>19</v>
      </c>
      <c r="J8" s="35" t="e">
        <f t="shared" si="7"/>
        <v>#DIV/0!</v>
      </c>
      <c r="K8" s="35" t="e">
        <f t="shared" si="7"/>
        <v>#DIV/0!</v>
      </c>
    </row>
    <row r="9" spans="1:12" x14ac:dyDescent="0.25">
      <c r="C9" s="11" t="s">
        <v>9</v>
      </c>
      <c r="D9" s="11">
        <f>D25/D26</f>
        <v>4.5899568034557232</v>
      </c>
      <c r="E9" s="11" t="e">
        <f t="shared" ref="E9:K9" si="8">E25/E26</f>
        <v>#DIV/0!</v>
      </c>
      <c r="F9" s="11" t="e">
        <f t="shared" si="8"/>
        <v>#DIV/0!</v>
      </c>
      <c r="G9" s="11">
        <f t="shared" si="8"/>
        <v>0</v>
      </c>
      <c r="H9" s="11" t="e">
        <f t="shared" si="8"/>
        <v>#DIV/0!</v>
      </c>
      <c r="I9" s="11" t="e">
        <f t="shared" si="8"/>
        <v>#DIV/0!</v>
      </c>
      <c r="J9" s="11">
        <f t="shared" si="8"/>
        <v>24.149431818181817</v>
      </c>
      <c r="K9" s="11">
        <f t="shared" si="8"/>
        <v>24.149431818181817</v>
      </c>
    </row>
    <row r="10" spans="1:12" x14ac:dyDescent="0.25">
      <c r="C10" s="11" t="s">
        <v>51</v>
      </c>
      <c r="D10" s="11">
        <f>D37/D38</f>
        <v>19</v>
      </c>
      <c r="E10" s="11" t="e">
        <f t="shared" ref="E10:K10" si="9">E37/E38</f>
        <v>#DIV/0!</v>
      </c>
      <c r="F10" s="11" t="e">
        <f t="shared" si="9"/>
        <v>#DIV/0!</v>
      </c>
      <c r="G10" s="11" t="e">
        <f t="shared" si="9"/>
        <v>#DIV/0!</v>
      </c>
      <c r="H10" s="11" t="e">
        <f t="shared" si="9"/>
        <v>#DIV/0!</v>
      </c>
      <c r="I10" s="11" t="e">
        <f t="shared" si="9"/>
        <v>#DIV/0!</v>
      </c>
      <c r="J10" s="11">
        <f t="shared" si="9"/>
        <v>19</v>
      </c>
      <c r="K10" s="11">
        <f t="shared" si="9"/>
        <v>19</v>
      </c>
    </row>
    <row r="11" spans="1:12" x14ac:dyDescent="0.25">
      <c r="C11" s="11" t="s">
        <v>52</v>
      </c>
      <c r="D11" s="11">
        <f>D85/D86</f>
        <v>1.2083999999999999</v>
      </c>
      <c r="E11" s="11" t="e">
        <f t="shared" ref="E11:K11" si="10">E85/E86</f>
        <v>#DIV/0!</v>
      </c>
      <c r="F11" s="11" t="e">
        <f t="shared" si="10"/>
        <v>#DIV/0!</v>
      </c>
      <c r="G11" s="11">
        <f t="shared" si="10"/>
        <v>0</v>
      </c>
      <c r="H11" s="11" t="e">
        <f t="shared" si="10"/>
        <v>#DIV/0!</v>
      </c>
      <c r="I11" s="11" t="e">
        <f t="shared" si="10"/>
        <v>#DIV/0!</v>
      </c>
      <c r="J11" s="11" t="e">
        <f t="shared" si="10"/>
        <v>#DIV/0!</v>
      </c>
      <c r="K11" s="11" t="e">
        <f t="shared" si="10"/>
        <v>#DIV/0!</v>
      </c>
    </row>
    <row r="12" spans="1:12" x14ac:dyDescent="0.25">
      <c r="C12" s="11" t="s">
        <v>53</v>
      </c>
      <c r="D12" s="11">
        <f>D85/D86</f>
        <v>1.2083999999999999</v>
      </c>
      <c r="E12" s="11" t="e">
        <f t="shared" ref="E12:K12" si="11">E85/E86</f>
        <v>#DIV/0!</v>
      </c>
      <c r="F12" s="11" t="e">
        <f t="shared" si="11"/>
        <v>#DIV/0!</v>
      </c>
      <c r="G12" s="11">
        <f t="shared" si="11"/>
        <v>0</v>
      </c>
      <c r="H12" s="11" t="e">
        <f t="shared" si="11"/>
        <v>#DIV/0!</v>
      </c>
      <c r="I12" s="11" t="e">
        <f t="shared" si="11"/>
        <v>#DIV/0!</v>
      </c>
      <c r="J12" s="11" t="e">
        <f t="shared" si="11"/>
        <v>#DIV/0!</v>
      </c>
      <c r="K12" s="11" t="e">
        <f t="shared" si="11"/>
        <v>#DIV/0!</v>
      </c>
    </row>
    <row r="14" spans="1:12" x14ac:dyDescent="0.25">
      <c r="A14" s="10" t="s">
        <v>0</v>
      </c>
      <c r="B14" s="10" t="s">
        <v>1</v>
      </c>
      <c r="C14" s="10" t="s">
        <v>2</v>
      </c>
      <c r="D14" s="10" t="s">
        <v>3</v>
      </c>
      <c r="E14" s="10">
        <v>2018</v>
      </c>
      <c r="F14" s="10">
        <v>2019</v>
      </c>
      <c r="G14" s="10">
        <v>2020</v>
      </c>
      <c r="H14" s="10">
        <v>2021</v>
      </c>
      <c r="I14" s="10">
        <v>2022</v>
      </c>
      <c r="J14" s="10">
        <v>2023</v>
      </c>
      <c r="K14" s="10">
        <v>2024</v>
      </c>
    </row>
    <row r="15" spans="1:12" x14ac:dyDescent="0.25">
      <c r="A15" s="10">
        <v>1</v>
      </c>
      <c r="B15" s="10"/>
      <c r="C15" s="10"/>
      <c r="D15" s="31">
        <f>SUM(E15:K15)</f>
        <v>3694936364.6199999</v>
      </c>
      <c r="E15" s="31">
        <f>E27+E75+E111</f>
        <v>131073660</v>
      </c>
      <c r="F15" s="54">
        <f t="shared" ref="E15:K18" si="12">F27+F75+F111</f>
        <v>359867704.62000006</v>
      </c>
      <c r="G15" s="31">
        <f t="shared" si="12"/>
        <v>969595000</v>
      </c>
      <c r="H15" s="31">
        <f>H27+H75+H111</f>
        <v>1570455000</v>
      </c>
      <c r="I15" s="31">
        <f t="shared" si="12"/>
        <v>221315000</v>
      </c>
      <c r="J15" s="31">
        <f t="shared" si="12"/>
        <v>221315000</v>
      </c>
      <c r="K15" s="31">
        <f t="shared" si="12"/>
        <v>221315000</v>
      </c>
      <c r="L15" s="46">
        <f>SUM(D17:D19)+D23++D21</f>
        <v>3694936364.6199999</v>
      </c>
    </row>
    <row r="16" spans="1:12" x14ac:dyDescent="0.25">
      <c r="A16" s="10"/>
      <c r="B16" s="10"/>
      <c r="C16" s="10" t="s">
        <v>22</v>
      </c>
      <c r="D16" s="31">
        <f t="shared" ref="D16:D79" si="13">SUM(E16:K16)</f>
        <v>1066551764.62</v>
      </c>
      <c r="E16" s="31">
        <f t="shared" si="12"/>
        <v>131073660</v>
      </c>
      <c r="F16" s="54">
        <f t="shared" si="12"/>
        <v>274113104.62</v>
      </c>
      <c r="G16" s="54">
        <f t="shared" si="12"/>
        <v>219595000</v>
      </c>
      <c r="H16" s="54">
        <f t="shared" si="12"/>
        <v>220455000</v>
      </c>
      <c r="I16" s="31">
        <f t="shared" si="12"/>
        <v>221315000</v>
      </c>
      <c r="J16" s="31">
        <f t="shared" si="12"/>
        <v>0</v>
      </c>
      <c r="K16" s="31">
        <f t="shared" si="12"/>
        <v>0</v>
      </c>
      <c r="L16" s="47">
        <f>L15-D15</f>
        <v>0</v>
      </c>
    </row>
    <row r="17" spans="1:13" x14ac:dyDescent="0.25">
      <c r="A17" s="10"/>
      <c r="B17" s="10"/>
      <c r="C17" s="10" t="s">
        <v>5</v>
      </c>
      <c r="D17" s="31">
        <f t="shared" si="13"/>
        <v>0</v>
      </c>
      <c r="E17" s="31">
        <f t="shared" si="12"/>
        <v>0</v>
      </c>
      <c r="F17" s="31">
        <f t="shared" si="12"/>
        <v>0</v>
      </c>
      <c r="G17" s="31">
        <f t="shared" si="12"/>
        <v>0</v>
      </c>
      <c r="H17" s="31">
        <f t="shared" si="12"/>
        <v>0</v>
      </c>
      <c r="I17" s="31">
        <f t="shared" si="12"/>
        <v>0</v>
      </c>
      <c r="J17" s="31">
        <f t="shared" si="12"/>
        <v>0</v>
      </c>
      <c r="K17" s="31">
        <f t="shared" si="12"/>
        <v>0</v>
      </c>
      <c r="L17" s="45">
        <f>L16-D21</f>
        <v>-685754600</v>
      </c>
    </row>
    <row r="18" spans="1:13" x14ac:dyDescent="0.25">
      <c r="A18" s="10"/>
      <c r="B18" s="10"/>
      <c r="C18" s="10" t="s">
        <v>6</v>
      </c>
      <c r="D18" s="31">
        <f t="shared" si="13"/>
        <v>856769891.30999994</v>
      </c>
      <c r="E18" s="31">
        <f t="shared" si="12"/>
        <v>54151490</v>
      </c>
      <c r="F18" s="31">
        <f t="shared" si="12"/>
        <v>167653401.31</v>
      </c>
      <c r="G18" s="31">
        <f t="shared" si="12"/>
        <v>210795000</v>
      </c>
      <c r="H18" s="31">
        <f t="shared" si="12"/>
        <v>211655000</v>
      </c>
      <c r="I18" s="31">
        <f t="shared" si="12"/>
        <v>212515000</v>
      </c>
      <c r="J18" s="31">
        <f t="shared" si="12"/>
        <v>0</v>
      </c>
      <c r="K18" s="31">
        <f t="shared" si="12"/>
        <v>0</v>
      </c>
    </row>
    <row r="19" spans="1:13" x14ac:dyDescent="0.25">
      <c r="A19" s="10"/>
      <c r="B19" s="10"/>
      <c r="C19" s="10" t="s">
        <v>7</v>
      </c>
      <c r="D19" s="31">
        <f t="shared" si="13"/>
        <v>209781873.31</v>
      </c>
      <c r="E19" s="31">
        <f t="shared" ref="E19:K26" si="14">E31+E79+E116</f>
        <v>76922170</v>
      </c>
      <c r="F19" s="31">
        <f t="shared" si="14"/>
        <v>106459703.31</v>
      </c>
      <c r="G19" s="31">
        <f t="shared" si="14"/>
        <v>8800000</v>
      </c>
      <c r="H19" s="31">
        <f t="shared" si="14"/>
        <v>8800000</v>
      </c>
      <c r="I19" s="31">
        <f t="shared" si="14"/>
        <v>8800000</v>
      </c>
      <c r="J19" s="31">
        <f t="shared" si="14"/>
        <v>0</v>
      </c>
      <c r="K19" s="31">
        <f t="shared" si="14"/>
        <v>0</v>
      </c>
    </row>
    <row r="20" spans="1:13" x14ac:dyDescent="0.25">
      <c r="A20" s="9"/>
      <c r="B20" s="9"/>
      <c r="C20" s="9" t="s">
        <v>44</v>
      </c>
      <c r="D20" s="31">
        <f t="shared" si="13"/>
        <v>0</v>
      </c>
      <c r="E20" s="39">
        <f t="shared" ref="E20:F20" si="15">E143</f>
        <v>0</v>
      </c>
      <c r="F20" s="39">
        <f t="shared" si="15"/>
        <v>0</v>
      </c>
      <c r="G20" s="39">
        <f>G143</f>
        <v>0</v>
      </c>
      <c r="H20" s="39">
        <f t="shared" ref="H20:K20" si="16">H143</f>
        <v>0</v>
      </c>
      <c r="I20" s="39">
        <f t="shared" si="16"/>
        <v>0</v>
      </c>
      <c r="J20" s="39">
        <f t="shared" si="16"/>
        <v>0</v>
      </c>
      <c r="K20" s="39">
        <f t="shared" si="16"/>
        <v>0</v>
      </c>
    </row>
    <row r="21" spans="1:13" x14ac:dyDescent="0.25">
      <c r="A21" s="10"/>
      <c r="B21" s="10"/>
      <c r="C21" s="10" t="s">
        <v>43</v>
      </c>
      <c r="D21" s="31">
        <f t="shared" si="13"/>
        <v>685754600</v>
      </c>
      <c r="E21" s="31">
        <f t="shared" si="14"/>
        <v>0</v>
      </c>
      <c r="F21" s="31">
        <f t="shared" si="14"/>
        <v>85754600</v>
      </c>
      <c r="G21" s="31">
        <f t="shared" si="14"/>
        <v>0</v>
      </c>
      <c r="H21" s="31">
        <f t="shared" si="14"/>
        <v>600000000</v>
      </c>
      <c r="I21" s="31">
        <f t="shared" si="14"/>
        <v>0</v>
      </c>
      <c r="J21" s="31">
        <f t="shared" si="14"/>
        <v>0</v>
      </c>
      <c r="K21" s="31">
        <f t="shared" si="14"/>
        <v>0</v>
      </c>
    </row>
    <row r="22" spans="1:13" x14ac:dyDescent="0.25">
      <c r="A22" s="10"/>
      <c r="B22" s="10"/>
      <c r="C22" s="10" t="s">
        <v>8</v>
      </c>
      <c r="D22" s="31">
        <f t="shared" si="13"/>
        <v>1666551764.6199999</v>
      </c>
      <c r="E22" s="31">
        <f t="shared" si="14"/>
        <v>131073660</v>
      </c>
      <c r="F22" s="31">
        <f t="shared" si="14"/>
        <v>274113104.62</v>
      </c>
      <c r="G22" s="31">
        <f t="shared" si="14"/>
        <v>219595000</v>
      </c>
      <c r="H22" s="31">
        <f t="shared" si="14"/>
        <v>820455000</v>
      </c>
      <c r="I22" s="31">
        <f t="shared" si="14"/>
        <v>221315000</v>
      </c>
      <c r="J22" s="31">
        <f t="shared" si="14"/>
        <v>0</v>
      </c>
      <c r="K22" s="31">
        <f t="shared" si="14"/>
        <v>0</v>
      </c>
      <c r="L22" s="46">
        <f>SUM(D22:D23)</f>
        <v>3609181764.6199999</v>
      </c>
      <c r="M22" s="55">
        <f>L22-D15</f>
        <v>-85754600</v>
      </c>
    </row>
    <row r="23" spans="1:13" x14ac:dyDescent="0.25">
      <c r="A23" s="10"/>
      <c r="B23" s="10"/>
      <c r="C23" s="10" t="s">
        <v>9</v>
      </c>
      <c r="D23" s="31">
        <f t="shared" si="13"/>
        <v>1942630000</v>
      </c>
      <c r="E23" s="31">
        <f t="shared" si="14"/>
        <v>0</v>
      </c>
      <c r="F23" s="31">
        <f t="shared" si="14"/>
        <v>0</v>
      </c>
      <c r="G23" s="31">
        <f t="shared" si="14"/>
        <v>750000000</v>
      </c>
      <c r="H23" s="31">
        <f t="shared" si="14"/>
        <v>750000000</v>
      </c>
      <c r="I23" s="31">
        <f t="shared" si="14"/>
        <v>0</v>
      </c>
      <c r="J23" s="31">
        <f t="shared" si="14"/>
        <v>221315000</v>
      </c>
      <c r="K23" s="31">
        <f t="shared" si="14"/>
        <v>221315000</v>
      </c>
      <c r="L23" s="46">
        <f>SUM(D24:D26)</f>
        <v>1942630000</v>
      </c>
    </row>
    <row r="24" spans="1:13" x14ac:dyDescent="0.25">
      <c r="A24" s="10"/>
      <c r="B24" s="10"/>
      <c r="C24" s="10" t="s">
        <v>5</v>
      </c>
      <c r="D24" s="31">
        <f t="shared" si="13"/>
        <v>1425000000</v>
      </c>
      <c r="E24" s="31">
        <f t="shared" si="14"/>
        <v>0</v>
      </c>
      <c r="F24" s="31">
        <f t="shared" si="14"/>
        <v>0</v>
      </c>
      <c r="G24" s="31">
        <f t="shared" si="14"/>
        <v>675000000</v>
      </c>
      <c r="H24" s="31">
        <f t="shared" si="14"/>
        <v>750000000</v>
      </c>
      <c r="I24" s="31">
        <f t="shared" si="14"/>
        <v>0</v>
      </c>
      <c r="J24" s="31">
        <f t="shared" si="14"/>
        <v>0</v>
      </c>
      <c r="K24" s="31">
        <f t="shared" si="14"/>
        <v>0</v>
      </c>
    </row>
    <row r="25" spans="1:13" x14ac:dyDescent="0.25">
      <c r="A25" s="10"/>
      <c r="B25" s="10"/>
      <c r="C25" s="10" t="s">
        <v>6</v>
      </c>
      <c r="D25" s="31">
        <f t="shared" si="13"/>
        <v>425030000</v>
      </c>
      <c r="E25" s="31">
        <f t="shared" si="14"/>
        <v>0</v>
      </c>
      <c r="F25" s="31">
        <f t="shared" si="14"/>
        <v>0</v>
      </c>
      <c r="G25" s="31">
        <f t="shared" si="14"/>
        <v>0</v>
      </c>
      <c r="H25" s="31">
        <f t="shared" si="14"/>
        <v>0</v>
      </c>
      <c r="I25" s="31">
        <f t="shared" si="14"/>
        <v>0</v>
      </c>
      <c r="J25" s="31">
        <f t="shared" si="14"/>
        <v>212515000</v>
      </c>
      <c r="K25" s="31">
        <f t="shared" si="14"/>
        <v>212515000</v>
      </c>
    </row>
    <row r="26" spans="1:13" x14ac:dyDescent="0.25">
      <c r="A26" s="10"/>
      <c r="B26" s="10"/>
      <c r="C26" s="10" t="s">
        <v>7</v>
      </c>
      <c r="D26" s="31">
        <f t="shared" si="13"/>
        <v>92600000</v>
      </c>
      <c r="E26" s="31">
        <f t="shared" si="14"/>
        <v>0</v>
      </c>
      <c r="F26" s="31">
        <f t="shared" si="14"/>
        <v>0</v>
      </c>
      <c r="G26" s="31">
        <f t="shared" si="14"/>
        <v>75000000</v>
      </c>
      <c r="H26" s="31">
        <f t="shared" si="14"/>
        <v>0</v>
      </c>
      <c r="I26" s="31">
        <f t="shared" si="14"/>
        <v>0</v>
      </c>
      <c r="J26" s="31">
        <f t="shared" si="14"/>
        <v>8800000</v>
      </c>
      <c r="K26" s="31">
        <f t="shared" si="14"/>
        <v>8800000</v>
      </c>
    </row>
    <row r="27" spans="1:13" x14ac:dyDescent="0.25">
      <c r="A27" s="10">
        <v>2</v>
      </c>
      <c r="B27" s="10" t="s">
        <v>38</v>
      </c>
      <c r="C27" s="10"/>
      <c r="D27" s="31">
        <f t="shared" si="13"/>
        <v>931348268.53999996</v>
      </c>
      <c r="E27" s="31">
        <f>SUM(E29:E32)+E35</f>
        <v>27554470</v>
      </c>
      <c r="F27" s="54">
        <f t="shared" ref="F27:I27" si="17">SUM(F29:F32)+F35</f>
        <v>103793798.53999999</v>
      </c>
      <c r="G27" s="31">
        <f t="shared" si="17"/>
        <v>160000000</v>
      </c>
      <c r="H27" s="31">
        <f t="shared" si="17"/>
        <v>160000000</v>
      </c>
      <c r="I27" s="31">
        <f t="shared" si="17"/>
        <v>160000000</v>
      </c>
      <c r="J27" s="31">
        <f t="shared" ref="J27:K27" si="18">SUM(J29:J32)+J35</f>
        <v>160000000</v>
      </c>
      <c r="K27" s="31">
        <f t="shared" si="18"/>
        <v>160000000</v>
      </c>
    </row>
    <row r="28" spans="1:13" x14ac:dyDescent="0.25">
      <c r="A28" s="10"/>
      <c r="B28" s="10"/>
      <c r="C28" s="10" t="s">
        <v>22</v>
      </c>
      <c r="D28" s="31">
        <f t="shared" si="13"/>
        <v>611348268.53999996</v>
      </c>
      <c r="E28" s="32">
        <f t="shared" ref="E28:K32" si="19">E40+E52+E64</f>
        <v>27554470</v>
      </c>
      <c r="F28" s="70">
        <f t="shared" si="19"/>
        <v>103793798.53999999</v>
      </c>
      <c r="G28" s="32">
        <f t="shared" si="19"/>
        <v>160000000</v>
      </c>
      <c r="H28" s="32">
        <f t="shared" si="19"/>
        <v>160000000</v>
      </c>
      <c r="I28" s="32">
        <f t="shared" si="19"/>
        <v>160000000</v>
      </c>
      <c r="J28" s="32">
        <f t="shared" si="19"/>
        <v>0</v>
      </c>
      <c r="K28" s="32">
        <f t="shared" si="19"/>
        <v>0</v>
      </c>
    </row>
    <row r="29" spans="1:13" x14ac:dyDescent="0.25">
      <c r="A29" s="10"/>
      <c r="B29" s="10"/>
      <c r="C29" s="10" t="s">
        <v>5</v>
      </c>
      <c r="D29" s="31">
        <f t="shared" si="13"/>
        <v>0</v>
      </c>
      <c r="E29" s="32">
        <f t="shared" si="19"/>
        <v>0</v>
      </c>
      <c r="F29" s="32">
        <f t="shared" si="19"/>
        <v>0</v>
      </c>
      <c r="G29" s="32">
        <f t="shared" si="19"/>
        <v>0</v>
      </c>
      <c r="H29" s="32">
        <f t="shared" si="19"/>
        <v>0</v>
      </c>
      <c r="I29" s="32">
        <f t="shared" si="19"/>
        <v>0</v>
      </c>
      <c r="J29" s="32">
        <f t="shared" si="19"/>
        <v>0</v>
      </c>
      <c r="K29" s="32">
        <f t="shared" si="19"/>
        <v>0</v>
      </c>
    </row>
    <row r="30" spans="1:13" x14ac:dyDescent="0.25">
      <c r="A30" s="10"/>
      <c r="B30" s="10"/>
      <c r="C30" s="10" t="s">
        <v>6</v>
      </c>
      <c r="D30" s="31">
        <f t="shared" si="13"/>
        <v>580227162.19000006</v>
      </c>
      <c r="E30" s="32">
        <f t="shared" si="19"/>
        <v>25632300</v>
      </c>
      <c r="F30" s="32">
        <f t="shared" si="19"/>
        <v>98594862.189999998</v>
      </c>
      <c r="G30" s="32">
        <f t="shared" si="19"/>
        <v>152000000</v>
      </c>
      <c r="H30" s="32">
        <f t="shared" si="19"/>
        <v>152000000</v>
      </c>
      <c r="I30" s="32">
        <f t="shared" si="19"/>
        <v>152000000</v>
      </c>
      <c r="J30" s="32">
        <f t="shared" si="19"/>
        <v>0</v>
      </c>
      <c r="K30" s="32">
        <f t="shared" si="19"/>
        <v>0</v>
      </c>
    </row>
    <row r="31" spans="1:13" x14ac:dyDescent="0.25">
      <c r="A31" s="10"/>
      <c r="B31" s="10"/>
      <c r="C31" s="10" t="s">
        <v>7</v>
      </c>
      <c r="D31" s="31">
        <f t="shared" si="13"/>
        <v>31121106.350000001</v>
      </c>
      <c r="E31" s="32">
        <f t="shared" si="19"/>
        <v>1922170</v>
      </c>
      <c r="F31" s="32">
        <f t="shared" si="19"/>
        <v>5198936.3499999996</v>
      </c>
      <c r="G31" s="32">
        <f t="shared" si="19"/>
        <v>8000000</v>
      </c>
      <c r="H31" s="32">
        <f t="shared" si="19"/>
        <v>8000000</v>
      </c>
      <c r="I31" s="32">
        <f t="shared" si="19"/>
        <v>8000000</v>
      </c>
      <c r="J31" s="32">
        <f t="shared" si="19"/>
        <v>0</v>
      </c>
      <c r="K31" s="32">
        <f t="shared" si="19"/>
        <v>0</v>
      </c>
    </row>
    <row r="32" spans="1:13" x14ac:dyDescent="0.25">
      <c r="A32" s="10"/>
      <c r="B32" s="10"/>
      <c r="C32" s="10" t="s">
        <v>36</v>
      </c>
      <c r="D32" s="31">
        <f t="shared" si="13"/>
        <v>0</v>
      </c>
      <c r="E32" s="32">
        <f t="shared" si="19"/>
        <v>0</v>
      </c>
      <c r="F32" s="32">
        <f t="shared" si="19"/>
        <v>0</v>
      </c>
      <c r="G32" s="32">
        <f t="shared" si="19"/>
        <v>0</v>
      </c>
      <c r="H32" s="32">
        <f t="shared" si="19"/>
        <v>0</v>
      </c>
      <c r="I32" s="32">
        <f t="shared" si="19"/>
        <v>0</v>
      </c>
      <c r="J32" s="32">
        <f t="shared" si="19"/>
        <v>0</v>
      </c>
      <c r="K32" s="32">
        <f t="shared" si="19"/>
        <v>0</v>
      </c>
    </row>
    <row r="33" spans="1:11" x14ac:dyDescent="0.25">
      <c r="A33" s="10"/>
      <c r="B33" s="10"/>
      <c r="C33" s="10" t="s">
        <v>43</v>
      </c>
      <c r="D33" s="31">
        <f t="shared" si="13"/>
        <v>0</v>
      </c>
      <c r="E33" s="32"/>
      <c r="F33" s="32"/>
      <c r="G33" s="32"/>
      <c r="H33" s="32"/>
      <c r="I33" s="32"/>
      <c r="J33" s="32"/>
      <c r="K33" s="32"/>
    </row>
    <row r="34" spans="1:11" x14ac:dyDescent="0.25">
      <c r="A34" s="10"/>
      <c r="B34" s="10"/>
      <c r="C34" s="10" t="s">
        <v>8</v>
      </c>
      <c r="D34" s="31">
        <f t="shared" si="13"/>
        <v>611348268.53999996</v>
      </c>
      <c r="E34" s="32">
        <f t="shared" ref="E34:K38" si="20">E46+E58+E70</f>
        <v>27554470</v>
      </c>
      <c r="F34" s="32">
        <f t="shared" si="20"/>
        <v>103793798.53999999</v>
      </c>
      <c r="G34" s="32">
        <f t="shared" si="20"/>
        <v>160000000</v>
      </c>
      <c r="H34" s="32">
        <f t="shared" si="20"/>
        <v>160000000</v>
      </c>
      <c r="I34" s="32">
        <f t="shared" si="20"/>
        <v>160000000</v>
      </c>
      <c r="J34" s="32">
        <f t="shared" si="20"/>
        <v>0</v>
      </c>
      <c r="K34" s="32">
        <f t="shared" si="20"/>
        <v>0</v>
      </c>
    </row>
    <row r="35" spans="1:11" x14ac:dyDescent="0.25">
      <c r="A35" s="10"/>
      <c r="B35" s="10"/>
      <c r="C35" s="10" t="s">
        <v>9</v>
      </c>
      <c r="D35" s="31">
        <f t="shared" si="13"/>
        <v>320000000</v>
      </c>
      <c r="E35" s="32">
        <f t="shared" si="20"/>
        <v>0</v>
      </c>
      <c r="F35" s="32">
        <f t="shared" si="20"/>
        <v>0</v>
      </c>
      <c r="G35" s="32">
        <f t="shared" si="20"/>
        <v>0</v>
      </c>
      <c r="H35" s="32">
        <f t="shared" si="20"/>
        <v>0</v>
      </c>
      <c r="I35" s="32">
        <f t="shared" si="20"/>
        <v>0</v>
      </c>
      <c r="J35" s="32">
        <f t="shared" si="20"/>
        <v>160000000</v>
      </c>
      <c r="K35" s="32">
        <f t="shared" si="20"/>
        <v>160000000</v>
      </c>
    </row>
    <row r="36" spans="1:11" x14ac:dyDescent="0.25">
      <c r="A36" s="10"/>
      <c r="B36" s="10"/>
      <c r="C36" s="10" t="s">
        <v>5</v>
      </c>
      <c r="D36" s="31">
        <f t="shared" si="13"/>
        <v>0</v>
      </c>
      <c r="E36" s="32">
        <f t="shared" si="20"/>
        <v>0</v>
      </c>
      <c r="F36" s="32">
        <f t="shared" si="20"/>
        <v>0</v>
      </c>
      <c r="G36" s="32">
        <f t="shared" si="20"/>
        <v>0</v>
      </c>
      <c r="H36" s="32">
        <f t="shared" si="20"/>
        <v>0</v>
      </c>
      <c r="I36" s="32">
        <f t="shared" si="20"/>
        <v>0</v>
      </c>
      <c r="J36" s="32">
        <f t="shared" si="20"/>
        <v>0</v>
      </c>
      <c r="K36" s="32">
        <f t="shared" si="20"/>
        <v>0</v>
      </c>
    </row>
    <row r="37" spans="1:11" x14ac:dyDescent="0.25">
      <c r="A37" s="10"/>
      <c r="B37" s="10"/>
      <c r="C37" s="10" t="s">
        <v>6</v>
      </c>
      <c r="D37" s="31">
        <f t="shared" si="13"/>
        <v>304000000</v>
      </c>
      <c r="E37" s="32">
        <f t="shared" si="20"/>
        <v>0</v>
      </c>
      <c r="F37" s="32">
        <f t="shared" si="20"/>
        <v>0</v>
      </c>
      <c r="G37" s="32">
        <f t="shared" si="20"/>
        <v>0</v>
      </c>
      <c r="H37" s="32">
        <f t="shared" si="20"/>
        <v>0</v>
      </c>
      <c r="I37" s="32">
        <f t="shared" si="20"/>
        <v>0</v>
      </c>
      <c r="J37" s="32">
        <f t="shared" si="20"/>
        <v>152000000</v>
      </c>
      <c r="K37" s="32">
        <f t="shared" si="20"/>
        <v>152000000</v>
      </c>
    </row>
    <row r="38" spans="1:11" x14ac:dyDescent="0.25">
      <c r="A38" s="10"/>
      <c r="B38" s="10"/>
      <c r="C38" s="10" t="s">
        <v>7</v>
      </c>
      <c r="D38" s="31">
        <f t="shared" si="13"/>
        <v>16000000</v>
      </c>
      <c r="E38" s="32">
        <f t="shared" si="20"/>
        <v>0</v>
      </c>
      <c r="F38" s="32">
        <f t="shared" si="20"/>
        <v>0</v>
      </c>
      <c r="G38" s="32">
        <f t="shared" si="20"/>
        <v>0</v>
      </c>
      <c r="H38" s="32">
        <f t="shared" si="20"/>
        <v>0</v>
      </c>
      <c r="I38" s="32">
        <f t="shared" si="20"/>
        <v>0</v>
      </c>
      <c r="J38" s="32">
        <f t="shared" si="20"/>
        <v>8000000</v>
      </c>
      <c r="K38" s="32">
        <f t="shared" si="20"/>
        <v>8000000</v>
      </c>
    </row>
    <row r="39" spans="1:11" x14ac:dyDescent="0.25">
      <c r="A39" s="10" t="s">
        <v>10</v>
      </c>
      <c r="B39" s="10" t="s">
        <v>40</v>
      </c>
      <c r="C39" s="10"/>
      <c r="D39" s="31">
        <f t="shared" si="13"/>
        <v>931338535.46000004</v>
      </c>
      <c r="E39" s="31">
        <f>SUM(E41:E44)+E47</f>
        <v>27554470</v>
      </c>
      <c r="F39" s="31">
        <f t="shared" ref="F39:I39" si="21">SUM(F41:F44)+F47</f>
        <v>103784065.45999999</v>
      </c>
      <c r="G39" s="31">
        <f t="shared" si="21"/>
        <v>160000000</v>
      </c>
      <c r="H39" s="31">
        <f t="shared" si="21"/>
        <v>160000000</v>
      </c>
      <c r="I39" s="31">
        <f t="shared" si="21"/>
        <v>160000000</v>
      </c>
      <c r="J39" s="31">
        <f t="shared" ref="J39:K39" si="22">SUM(J41:J44)+J47</f>
        <v>160000000</v>
      </c>
      <c r="K39" s="31">
        <f t="shared" si="22"/>
        <v>160000000</v>
      </c>
    </row>
    <row r="40" spans="1:11" x14ac:dyDescent="0.25">
      <c r="A40" s="10"/>
      <c r="B40" s="10" t="s">
        <v>42</v>
      </c>
      <c r="C40" s="10" t="s">
        <v>22</v>
      </c>
      <c r="D40" s="31">
        <f t="shared" si="13"/>
        <v>611338535.46000004</v>
      </c>
      <c r="E40" s="33">
        <f>E41+E42+E43+E44</f>
        <v>27554470</v>
      </c>
      <c r="F40" s="33">
        <f t="shared" ref="F40:K40" si="23">F41+F42+F43+F44</f>
        <v>103784065.45999999</v>
      </c>
      <c r="G40" s="33">
        <f t="shared" si="23"/>
        <v>160000000</v>
      </c>
      <c r="H40" s="33">
        <f t="shared" si="23"/>
        <v>160000000</v>
      </c>
      <c r="I40" s="33">
        <f t="shared" si="23"/>
        <v>160000000</v>
      </c>
      <c r="J40" s="33">
        <f t="shared" si="23"/>
        <v>0</v>
      </c>
      <c r="K40" s="33">
        <f t="shared" si="23"/>
        <v>0</v>
      </c>
    </row>
    <row r="41" spans="1:11" x14ac:dyDescent="0.25">
      <c r="A41" s="10"/>
      <c r="B41" s="10"/>
      <c r="C41" s="10" t="s">
        <v>5</v>
      </c>
      <c r="D41" s="31">
        <f t="shared" si="13"/>
        <v>0</v>
      </c>
      <c r="E41" s="29"/>
      <c r="F41" s="29"/>
      <c r="G41" s="29"/>
      <c r="H41" s="29"/>
      <c r="I41" s="29"/>
      <c r="J41" s="29"/>
      <c r="K41" s="29"/>
    </row>
    <row r="42" spans="1:11" x14ac:dyDescent="0.25">
      <c r="A42" s="10"/>
      <c r="B42" s="10"/>
      <c r="C42" s="10" t="s">
        <v>6</v>
      </c>
      <c r="D42" s="31">
        <f t="shared" si="13"/>
        <v>580227162.19000006</v>
      </c>
      <c r="E42" s="29">
        <f>(25095.27+537.03)*1000</f>
        <v>25632300</v>
      </c>
      <c r="F42" s="53">
        <v>98594862.189999998</v>
      </c>
      <c r="G42" s="29">
        <v>152000000</v>
      </c>
      <c r="H42" s="29">
        <v>152000000</v>
      </c>
      <c r="I42" s="29">
        <v>152000000</v>
      </c>
      <c r="J42" s="29"/>
      <c r="K42" s="29"/>
    </row>
    <row r="43" spans="1:11" x14ac:dyDescent="0.25">
      <c r="A43" s="10"/>
      <c r="B43" s="10"/>
      <c r="C43" s="10" t="s">
        <v>7</v>
      </c>
      <c r="D43" s="31">
        <f t="shared" si="13"/>
        <v>31111373.27</v>
      </c>
      <c r="E43" s="30">
        <f>(1320.8+28.27+573.1)*1000</f>
        <v>1922170</v>
      </c>
      <c r="F43" s="52">
        <v>5189203.2699999996</v>
      </c>
      <c r="G43" s="30">
        <v>8000000</v>
      </c>
      <c r="H43" s="30">
        <v>8000000</v>
      </c>
      <c r="I43" s="30">
        <v>8000000</v>
      </c>
      <c r="J43" s="30"/>
      <c r="K43" s="30"/>
    </row>
    <row r="44" spans="1:11" x14ac:dyDescent="0.25">
      <c r="A44" s="10"/>
      <c r="B44" s="10"/>
      <c r="C44" s="10" t="s">
        <v>36</v>
      </c>
      <c r="D44" s="31">
        <f t="shared" si="13"/>
        <v>0</v>
      </c>
      <c r="E44" s="30"/>
      <c r="F44" s="52"/>
      <c r="G44" s="30"/>
      <c r="H44" s="30"/>
      <c r="I44" s="30"/>
      <c r="J44" s="30"/>
      <c r="K44" s="30"/>
    </row>
    <row r="45" spans="1:11" x14ac:dyDescent="0.25">
      <c r="A45" s="10"/>
      <c r="B45" s="10"/>
      <c r="C45" s="10" t="s">
        <v>43</v>
      </c>
      <c r="D45" s="31">
        <f t="shared" si="13"/>
        <v>0</v>
      </c>
      <c r="E45" s="30"/>
      <c r="F45" s="52"/>
      <c r="G45" s="30"/>
      <c r="H45" s="30"/>
      <c r="I45" s="30"/>
      <c r="J45" s="30"/>
      <c r="K45" s="30"/>
    </row>
    <row r="46" spans="1:11" x14ac:dyDescent="0.25">
      <c r="A46" s="10"/>
      <c r="B46" s="10"/>
      <c r="C46" s="10" t="s">
        <v>8</v>
      </c>
      <c r="D46" s="31">
        <f t="shared" si="13"/>
        <v>611338535.46000004</v>
      </c>
      <c r="E46" s="29">
        <f>E39-E47</f>
        <v>27554470</v>
      </c>
      <c r="F46" s="53">
        <f t="shared" ref="F46:K46" si="24">F39-F47</f>
        <v>103784065.45999999</v>
      </c>
      <c r="G46" s="29">
        <f t="shared" si="24"/>
        <v>160000000</v>
      </c>
      <c r="H46" s="29">
        <f t="shared" si="24"/>
        <v>160000000</v>
      </c>
      <c r="I46" s="29">
        <f t="shared" si="24"/>
        <v>160000000</v>
      </c>
      <c r="J46" s="29">
        <f t="shared" si="24"/>
        <v>0</v>
      </c>
      <c r="K46" s="29">
        <f t="shared" si="24"/>
        <v>0</v>
      </c>
    </row>
    <row r="47" spans="1:11" x14ac:dyDescent="0.25">
      <c r="A47" s="10"/>
      <c r="B47" s="10"/>
      <c r="C47" s="10" t="s">
        <v>9</v>
      </c>
      <c r="D47" s="31">
        <f t="shared" si="13"/>
        <v>320000000</v>
      </c>
      <c r="E47" s="34">
        <f>SUM(E48:E50)</f>
        <v>0</v>
      </c>
      <c r="F47" s="34">
        <f t="shared" ref="F47:K47" si="25">SUM(F48:F50)</f>
        <v>0</v>
      </c>
      <c r="G47" s="34">
        <f t="shared" si="25"/>
        <v>0</v>
      </c>
      <c r="H47" s="34">
        <f t="shared" si="25"/>
        <v>0</v>
      </c>
      <c r="I47" s="34">
        <f t="shared" si="25"/>
        <v>0</v>
      </c>
      <c r="J47" s="34">
        <f t="shared" si="25"/>
        <v>160000000</v>
      </c>
      <c r="K47" s="34">
        <f t="shared" si="25"/>
        <v>160000000</v>
      </c>
    </row>
    <row r="48" spans="1:11" x14ac:dyDescent="0.25">
      <c r="A48" s="10"/>
      <c r="B48" s="10"/>
      <c r="C48" s="10" t="s">
        <v>5</v>
      </c>
      <c r="D48" s="31">
        <f t="shared" si="13"/>
        <v>0</v>
      </c>
      <c r="E48" s="29"/>
      <c r="F48" s="29"/>
      <c r="G48" s="29"/>
      <c r="H48" s="29"/>
      <c r="I48" s="29"/>
      <c r="J48" s="29"/>
      <c r="K48" s="29"/>
    </row>
    <row r="49" spans="1:11" x14ac:dyDescent="0.25">
      <c r="A49" s="10"/>
      <c r="B49" s="10"/>
      <c r="C49" s="10" t="s">
        <v>6</v>
      </c>
      <c r="D49" s="31">
        <f t="shared" si="13"/>
        <v>304000000</v>
      </c>
      <c r="E49" s="29">
        <v>0</v>
      </c>
      <c r="F49" s="29"/>
      <c r="G49" s="29"/>
      <c r="H49" s="29"/>
      <c r="I49" s="29"/>
      <c r="J49" s="29">
        <v>152000000</v>
      </c>
      <c r="K49" s="29">
        <v>152000000</v>
      </c>
    </row>
    <row r="50" spans="1:11" x14ac:dyDescent="0.25">
      <c r="A50" s="10"/>
      <c r="B50" s="10"/>
      <c r="C50" s="10" t="s">
        <v>7</v>
      </c>
      <c r="D50" s="31">
        <f t="shared" si="13"/>
        <v>16000000</v>
      </c>
      <c r="E50" s="29"/>
      <c r="F50" s="29"/>
      <c r="G50" s="29"/>
      <c r="H50" s="29"/>
      <c r="I50" s="29"/>
      <c r="J50" s="29">
        <v>8000000</v>
      </c>
      <c r="K50" s="29">
        <v>8000000</v>
      </c>
    </row>
    <row r="51" spans="1:11" x14ac:dyDescent="0.25">
      <c r="A51" s="10" t="s">
        <v>12</v>
      </c>
      <c r="B51" s="10" t="s">
        <v>41</v>
      </c>
      <c r="C51" s="10"/>
      <c r="D51" s="31">
        <f t="shared" si="13"/>
        <v>9733.08</v>
      </c>
      <c r="E51" s="31">
        <f>SUM(E53:E56)+E59</f>
        <v>0</v>
      </c>
      <c r="F51" s="31">
        <f t="shared" ref="F51:I51" si="26">SUM(F53:F56)+F59</f>
        <v>9733.08</v>
      </c>
      <c r="G51" s="31">
        <f t="shared" si="26"/>
        <v>0</v>
      </c>
      <c r="H51" s="31">
        <f t="shared" si="26"/>
        <v>0</v>
      </c>
      <c r="I51" s="31">
        <f t="shared" si="26"/>
        <v>0</v>
      </c>
      <c r="J51" s="31">
        <f t="shared" ref="J51:K51" si="27">SUM(J53:J56)+J59</f>
        <v>0</v>
      </c>
      <c r="K51" s="31">
        <f t="shared" si="27"/>
        <v>0</v>
      </c>
    </row>
    <row r="52" spans="1:11" x14ac:dyDescent="0.25">
      <c r="A52" s="10"/>
      <c r="B52" s="10"/>
      <c r="C52" s="10" t="s">
        <v>22</v>
      </c>
      <c r="D52" s="31">
        <f t="shared" si="13"/>
        <v>9733.08</v>
      </c>
      <c r="E52" s="33">
        <f>E53+E54+E55+E56</f>
        <v>0</v>
      </c>
      <c r="F52" s="33">
        <f t="shared" ref="F52:K52" si="28">F53+F54+F55+F56</f>
        <v>9733.08</v>
      </c>
      <c r="G52" s="33">
        <f t="shared" si="28"/>
        <v>0</v>
      </c>
      <c r="H52" s="33">
        <f t="shared" si="28"/>
        <v>0</v>
      </c>
      <c r="I52" s="33">
        <f t="shared" si="28"/>
        <v>0</v>
      </c>
      <c r="J52" s="33">
        <f t="shared" si="28"/>
        <v>0</v>
      </c>
      <c r="K52" s="33">
        <f t="shared" si="28"/>
        <v>0</v>
      </c>
    </row>
    <row r="53" spans="1:11" x14ac:dyDescent="0.25">
      <c r="A53" s="10"/>
      <c r="B53" s="10"/>
      <c r="C53" s="10" t="s">
        <v>5</v>
      </c>
      <c r="D53" s="31">
        <f t="shared" si="13"/>
        <v>0</v>
      </c>
      <c r="E53" s="29"/>
      <c r="F53" s="29"/>
      <c r="G53" s="29"/>
      <c r="H53" s="29"/>
      <c r="I53" s="29"/>
      <c r="J53" s="29"/>
      <c r="K53" s="29"/>
    </row>
    <row r="54" spans="1:11" x14ac:dyDescent="0.25">
      <c r="A54" s="10"/>
      <c r="B54" s="10"/>
      <c r="C54" s="10" t="s">
        <v>6</v>
      </c>
      <c r="D54" s="31">
        <f t="shared" si="13"/>
        <v>0</v>
      </c>
      <c r="E54" s="29">
        <v>0</v>
      </c>
      <c r="F54" s="29"/>
      <c r="G54" s="29"/>
      <c r="H54" s="29"/>
      <c r="I54" s="29"/>
      <c r="J54" s="29"/>
      <c r="K54" s="29"/>
    </row>
    <row r="55" spans="1:11" x14ac:dyDescent="0.25">
      <c r="A55" s="10"/>
      <c r="B55" s="10"/>
      <c r="C55" s="10" t="s">
        <v>7</v>
      </c>
      <c r="D55" s="31">
        <f t="shared" si="13"/>
        <v>9733.08</v>
      </c>
      <c r="E55" s="30">
        <v>0</v>
      </c>
      <c r="F55" s="69">
        <v>9733.08</v>
      </c>
      <c r="G55" s="30"/>
      <c r="H55" s="30"/>
      <c r="I55" s="30"/>
      <c r="J55" s="30"/>
      <c r="K55" s="30"/>
    </row>
    <row r="56" spans="1:11" x14ac:dyDescent="0.25">
      <c r="A56" s="10"/>
      <c r="B56" s="10"/>
      <c r="C56" s="10" t="s">
        <v>36</v>
      </c>
      <c r="D56" s="31">
        <f t="shared" si="13"/>
        <v>0</v>
      </c>
      <c r="E56" s="30"/>
      <c r="F56" s="30"/>
      <c r="G56" s="30"/>
      <c r="H56" s="30"/>
      <c r="I56" s="30"/>
      <c r="J56" s="30"/>
      <c r="K56" s="30"/>
    </row>
    <row r="57" spans="1:11" x14ac:dyDescent="0.25">
      <c r="A57" s="10"/>
      <c r="B57" s="10"/>
      <c r="C57" s="10" t="s">
        <v>43</v>
      </c>
      <c r="D57" s="31">
        <f t="shared" si="13"/>
        <v>0</v>
      </c>
      <c r="E57" s="30"/>
      <c r="F57" s="30"/>
      <c r="G57" s="30"/>
      <c r="H57" s="30"/>
      <c r="I57" s="30"/>
      <c r="J57" s="30"/>
      <c r="K57" s="30"/>
    </row>
    <row r="58" spans="1:11" x14ac:dyDescent="0.25">
      <c r="A58" s="10"/>
      <c r="B58" s="10"/>
      <c r="C58" s="10" t="s">
        <v>8</v>
      </c>
      <c r="D58" s="31">
        <f t="shared" si="13"/>
        <v>9733.08</v>
      </c>
      <c r="E58" s="29">
        <f>E51-E59</f>
        <v>0</v>
      </c>
      <c r="F58" s="32">
        <f t="shared" ref="F58:K58" si="29">F51-F59</f>
        <v>9733.08</v>
      </c>
      <c r="G58" s="29">
        <f t="shared" si="29"/>
        <v>0</v>
      </c>
      <c r="H58" s="29">
        <f t="shared" si="29"/>
        <v>0</v>
      </c>
      <c r="I58" s="29">
        <f t="shared" si="29"/>
        <v>0</v>
      </c>
      <c r="J58" s="29">
        <f t="shared" si="29"/>
        <v>0</v>
      </c>
      <c r="K58" s="29">
        <f t="shared" si="29"/>
        <v>0</v>
      </c>
    </row>
    <row r="59" spans="1:11" x14ac:dyDescent="0.25">
      <c r="A59" s="10"/>
      <c r="B59" s="10"/>
      <c r="C59" s="10" t="s">
        <v>9</v>
      </c>
      <c r="D59" s="31">
        <f t="shared" si="13"/>
        <v>0</v>
      </c>
      <c r="E59" s="34">
        <f>SUM(E60:E62)</f>
        <v>0</v>
      </c>
      <c r="F59" s="34">
        <f t="shared" ref="F59:K59" si="30">SUM(F60:F62)</f>
        <v>0</v>
      </c>
      <c r="G59" s="34">
        <f t="shared" si="30"/>
        <v>0</v>
      </c>
      <c r="H59" s="34">
        <f t="shared" si="30"/>
        <v>0</v>
      </c>
      <c r="I59" s="34">
        <f t="shared" si="30"/>
        <v>0</v>
      </c>
      <c r="J59" s="34">
        <f t="shared" si="30"/>
        <v>0</v>
      </c>
      <c r="K59" s="34">
        <f t="shared" si="30"/>
        <v>0</v>
      </c>
    </row>
    <row r="60" spans="1:11" x14ac:dyDescent="0.25">
      <c r="A60" s="10"/>
      <c r="B60" s="10"/>
      <c r="C60" s="10" t="s">
        <v>5</v>
      </c>
      <c r="D60" s="31">
        <f t="shared" si="13"/>
        <v>0</v>
      </c>
      <c r="E60" s="29"/>
      <c r="F60" s="29"/>
      <c r="G60" s="29"/>
      <c r="H60" s="29"/>
      <c r="I60" s="29"/>
      <c r="J60" s="29"/>
      <c r="K60" s="29"/>
    </row>
    <row r="61" spans="1:11" x14ac:dyDescent="0.25">
      <c r="A61" s="10"/>
      <c r="B61" s="10"/>
      <c r="C61" s="10" t="s">
        <v>6</v>
      </c>
      <c r="D61" s="31">
        <f t="shared" si="13"/>
        <v>0</v>
      </c>
      <c r="E61" s="29">
        <v>0</v>
      </c>
      <c r="F61" s="29"/>
      <c r="G61" s="29"/>
      <c r="H61" s="29"/>
      <c r="I61" s="29"/>
      <c r="J61" s="29"/>
      <c r="K61" s="29"/>
    </row>
    <row r="62" spans="1:11" x14ac:dyDescent="0.25">
      <c r="A62" s="10"/>
      <c r="B62" s="10"/>
      <c r="C62" s="10" t="s">
        <v>7</v>
      </c>
      <c r="D62" s="31">
        <f t="shared" si="13"/>
        <v>0</v>
      </c>
      <c r="E62" s="29"/>
      <c r="F62" s="29"/>
      <c r="G62" s="29"/>
      <c r="H62" s="29"/>
      <c r="I62" s="29"/>
      <c r="J62" s="29"/>
      <c r="K62" s="29"/>
    </row>
    <row r="63" spans="1:11" x14ac:dyDescent="0.25">
      <c r="A63" s="10" t="s">
        <v>13</v>
      </c>
      <c r="B63" s="10" t="s">
        <v>14</v>
      </c>
      <c r="C63" s="10"/>
      <c r="D63" s="31">
        <f t="shared" si="13"/>
        <v>0</v>
      </c>
      <c r="E63" s="31">
        <f>SUM(E65:E68)+E71</f>
        <v>0</v>
      </c>
      <c r="F63" s="31">
        <f t="shared" ref="F63:I63" si="31">SUM(F65:F68)+F71</f>
        <v>0</v>
      </c>
      <c r="G63" s="31">
        <f t="shared" si="31"/>
        <v>0</v>
      </c>
      <c r="H63" s="31">
        <f t="shared" si="31"/>
        <v>0</v>
      </c>
      <c r="I63" s="31">
        <f t="shared" si="31"/>
        <v>0</v>
      </c>
      <c r="J63" s="31">
        <f t="shared" ref="J63:K63" si="32">SUM(J65:J68)+J71</f>
        <v>0</v>
      </c>
      <c r="K63" s="31">
        <f t="shared" si="32"/>
        <v>0</v>
      </c>
    </row>
    <row r="64" spans="1:11" x14ac:dyDescent="0.25">
      <c r="A64" s="10"/>
      <c r="B64" s="10"/>
      <c r="C64" s="10" t="s">
        <v>22</v>
      </c>
      <c r="D64" s="31">
        <f t="shared" si="13"/>
        <v>0</v>
      </c>
      <c r="E64" s="33">
        <f>E65+E66+E67+E68</f>
        <v>0</v>
      </c>
      <c r="F64" s="33">
        <f t="shared" ref="F64:K64" si="33">F65+F66+F67+F68</f>
        <v>0</v>
      </c>
      <c r="G64" s="33">
        <f t="shared" si="33"/>
        <v>0</v>
      </c>
      <c r="H64" s="33">
        <f t="shared" si="33"/>
        <v>0</v>
      </c>
      <c r="I64" s="33">
        <f t="shared" si="33"/>
        <v>0</v>
      </c>
      <c r="J64" s="33">
        <f t="shared" si="33"/>
        <v>0</v>
      </c>
      <c r="K64" s="33">
        <f t="shared" si="33"/>
        <v>0</v>
      </c>
    </row>
    <row r="65" spans="1:11" x14ac:dyDescent="0.25">
      <c r="A65" s="10"/>
      <c r="B65" s="10"/>
      <c r="C65" s="10" t="s">
        <v>5</v>
      </c>
      <c r="D65" s="31">
        <f t="shared" si="13"/>
        <v>0</v>
      </c>
      <c r="E65" s="29"/>
      <c r="F65" s="29"/>
      <c r="G65" s="29"/>
      <c r="H65" s="29"/>
      <c r="I65" s="29"/>
      <c r="J65" s="29"/>
      <c r="K65" s="29"/>
    </row>
    <row r="66" spans="1:11" x14ac:dyDescent="0.25">
      <c r="A66" s="10"/>
      <c r="B66" s="10"/>
      <c r="C66" s="10" t="s">
        <v>6</v>
      </c>
      <c r="D66" s="31">
        <f t="shared" si="13"/>
        <v>0</v>
      </c>
      <c r="E66" s="29"/>
      <c r="F66" s="29"/>
      <c r="G66" s="29"/>
      <c r="H66" s="29"/>
      <c r="I66" s="29"/>
      <c r="J66" s="29"/>
      <c r="K66" s="29"/>
    </row>
    <row r="67" spans="1:11" x14ac:dyDescent="0.25">
      <c r="A67" s="10"/>
      <c r="B67" s="10"/>
      <c r="C67" s="10" t="s">
        <v>7</v>
      </c>
      <c r="D67" s="31">
        <f t="shared" si="13"/>
        <v>0</v>
      </c>
      <c r="E67" s="30"/>
      <c r="F67" s="30">
        <v>0</v>
      </c>
      <c r="G67" s="30">
        <v>0</v>
      </c>
      <c r="H67" s="30"/>
      <c r="I67" s="30"/>
      <c r="J67" s="30"/>
      <c r="K67" s="30"/>
    </row>
    <row r="68" spans="1:11" x14ac:dyDescent="0.25">
      <c r="A68" s="10"/>
      <c r="B68" s="10"/>
      <c r="C68" s="10" t="s">
        <v>36</v>
      </c>
      <c r="D68" s="31">
        <f t="shared" si="13"/>
        <v>0</v>
      </c>
      <c r="E68" s="30"/>
      <c r="F68" s="30"/>
      <c r="G68" s="30"/>
      <c r="H68" s="30"/>
      <c r="I68" s="30"/>
      <c r="J68" s="30"/>
      <c r="K68" s="30"/>
    </row>
    <row r="69" spans="1:11" x14ac:dyDescent="0.25">
      <c r="A69" s="10"/>
      <c r="B69" s="10"/>
      <c r="C69" s="10" t="s">
        <v>43</v>
      </c>
      <c r="D69" s="31">
        <f t="shared" si="13"/>
        <v>0</v>
      </c>
      <c r="E69" s="30"/>
      <c r="F69" s="30"/>
      <c r="G69" s="30"/>
      <c r="H69" s="30"/>
      <c r="I69" s="30"/>
      <c r="J69" s="30"/>
      <c r="K69" s="30"/>
    </row>
    <row r="70" spans="1:11" x14ac:dyDescent="0.25">
      <c r="A70" s="10"/>
      <c r="B70" s="10"/>
      <c r="C70" s="10" t="s">
        <v>8</v>
      </c>
      <c r="D70" s="31">
        <f t="shared" si="13"/>
        <v>0</v>
      </c>
      <c r="E70" s="29">
        <f>E63-E71</f>
        <v>0</v>
      </c>
      <c r="F70" s="29">
        <f t="shared" ref="F70:K70" si="34">F63-F71</f>
        <v>0</v>
      </c>
      <c r="G70" s="29">
        <f t="shared" si="34"/>
        <v>0</v>
      </c>
      <c r="H70" s="29">
        <f t="shared" si="34"/>
        <v>0</v>
      </c>
      <c r="I70" s="29">
        <f t="shared" si="34"/>
        <v>0</v>
      </c>
      <c r="J70" s="29">
        <f t="shared" si="34"/>
        <v>0</v>
      </c>
      <c r="K70" s="29">
        <f t="shared" si="34"/>
        <v>0</v>
      </c>
    </row>
    <row r="71" spans="1:11" x14ac:dyDescent="0.25">
      <c r="A71" s="10"/>
      <c r="B71" s="10"/>
      <c r="C71" s="10" t="s">
        <v>9</v>
      </c>
      <c r="D71" s="31">
        <f t="shared" si="13"/>
        <v>0</v>
      </c>
      <c r="E71" s="34">
        <f>SUM(E72:E74)</f>
        <v>0</v>
      </c>
      <c r="F71" s="34">
        <f t="shared" ref="F71:K71" si="35">SUM(F72:F74)</f>
        <v>0</v>
      </c>
      <c r="G71" s="34">
        <f t="shared" si="35"/>
        <v>0</v>
      </c>
      <c r="H71" s="34">
        <f t="shared" si="35"/>
        <v>0</v>
      </c>
      <c r="I71" s="34">
        <f t="shared" si="35"/>
        <v>0</v>
      </c>
      <c r="J71" s="34">
        <f t="shared" si="35"/>
        <v>0</v>
      </c>
      <c r="K71" s="34">
        <f t="shared" si="35"/>
        <v>0</v>
      </c>
    </row>
    <row r="72" spans="1:11" x14ac:dyDescent="0.25">
      <c r="A72" s="10"/>
      <c r="B72" s="10"/>
      <c r="C72" s="10" t="s">
        <v>5</v>
      </c>
      <c r="D72" s="31">
        <f t="shared" si="13"/>
        <v>0</v>
      </c>
      <c r="E72" s="29"/>
      <c r="F72" s="29"/>
      <c r="G72" s="29"/>
      <c r="H72" s="29"/>
      <c r="I72" s="29"/>
      <c r="J72" s="29"/>
      <c r="K72" s="29"/>
    </row>
    <row r="73" spans="1:11" x14ac:dyDescent="0.25">
      <c r="A73" s="10"/>
      <c r="B73" s="10"/>
      <c r="C73" s="10" t="s">
        <v>6</v>
      </c>
      <c r="D73" s="31">
        <f t="shared" si="13"/>
        <v>0</v>
      </c>
      <c r="E73" s="29"/>
      <c r="F73" s="29"/>
      <c r="G73" s="29"/>
      <c r="H73" s="29"/>
      <c r="I73" s="29"/>
      <c r="J73" s="29"/>
      <c r="K73" s="29"/>
    </row>
    <row r="74" spans="1:11" x14ac:dyDescent="0.25">
      <c r="A74" s="10"/>
      <c r="B74" s="10"/>
      <c r="C74" s="10" t="s">
        <v>7</v>
      </c>
      <c r="D74" s="31">
        <f t="shared" si="13"/>
        <v>0</v>
      </c>
      <c r="E74" s="29"/>
      <c r="F74" s="29"/>
      <c r="G74" s="29"/>
      <c r="H74" s="29"/>
      <c r="I74" s="29"/>
      <c r="J74" s="29"/>
      <c r="K74" s="29"/>
    </row>
    <row r="75" spans="1:11" x14ac:dyDescent="0.25">
      <c r="A75" s="10">
        <v>3</v>
      </c>
      <c r="B75" s="10" t="s">
        <v>15</v>
      </c>
      <c r="C75" s="10"/>
      <c r="D75" s="31">
        <f t="shared" si="13"/>
        <v>2666874465.4200001</v>
      </c>
      <c r="E75" s="31">
        <f>SUM(E77:E80)+E83</f>
        <v>103519190</v>
      </c>
      <c r="F75" s="31">
        <f>SUM(F77:F80)+F83+F81</f>
        <v>239360275.42000002</v>
      </c>
      <c r="G75" s="31">
        <f t="shared" ref="G75:K75" si="36">SUM(G77:G80)+G83+G81</f>
        <v>793595000</v>
      </c>
      <c r="H75" s="31">
        <f t="shared" si="36"/>
        <v>1394455000</v>
      </c>
      <c r="I75" s="31">
        <f t="shared" si="36"/>
        <v>45315000</v>
      </c>
      <c r="J75" s="31">
        <f t="shared" si="36"/>
        <v>45315000</v>
      </c>
      <c r="K75" s="31">
        <f t="shared" si="36"/>
        <v>45315000</v>
      </c>
    </row>
    <row r="76" spans="1:11" x14ac:dyDescent="0.25">
      <c r="A76" s="10"/>
      <c r="B76" s="10"/>
      <c r="C76" s="10" t="s">
        <v>22</v>
      </c>
      <c r="D76" s="31">
        <f t="shared" si="13"/>
        <v>390489865.42000002</v>
      </c>
      <c r="E76" s="33">
        <f>E77+E78+E79+E80</f>
        <v>103519190</v>
      </c>
      <c r="F76" s="72">
        <f t="shared" ref="F76:K76" si="37">F77+F78+F79+F80</f>
        <v>153605675.42000002</v>
      </c>
      <c r="G76" s="33">
        <f t="shared" si="37"/>
        <v>43595000</v>
      </c>
      <c r="H76" s="33">
        <f t="shared" si="37"/>
        <v>44455000</v>
      </c>
      <c r="I76" s="33">
        <f t="shared" si="37"/>
        <v>45315000</v>
      </c>
      <c r="J76" s="33">
        <f t="shared" si="37"/>
        <v>0</v>
      </c>
      <c r="K76" s="33">
        <f t="shared" si="37"/>
        <v>0</v>
      </c>
    </row>
    <row r="77" spans="1:11" x14ac:dyDescent="0.25">
      <c r="A77" s="10"/>
      <c r="B77" s="10"/>
      <c r="C77" s="10" t="s">
        <v>5</v>
      </c>
      <c r="D77" s="31">
        <f t="shared" si="13"/>
        <v>0</v>
      </c>
      <c r="E77" s="32">
        <f>E89+E101</f>
        <v>0</v>
      </c>
      <c r="F77" s="32">
        <f t="shared" ref="F77:K86" si="38">F89+F101</f>
        <v>0</v>
      </c>
      <c r="G77" s="32">
        <f t="shared" si="38"/>
        <v>0</v>
      </c>
      <c r="H77" s="32">
        <f t="shared" si="38"/>
        <v>0</v>
      </c>
      <c r="I77" s="32">
        <f t="shared" si="38"/>
        <v>0</v>
      </c>
      <c r="J77" s="32">
        <f t="shared" si="38"/>
        <v>0</v>
      </c>
      <c r="K77" s="32">
        <f t="shared" si="38"/>
        <v>0</v>
      </c>
    </row>
    <row r="78" spans="1:11" x14ac:dyDescent="0.25">
      <c r="A78" s="10"/>
      <c r="B78" s="10"/>
      <c r="C78" s="10" t="s">
        <v>6</v>
      </c>
      <c r="D78" s="31">
        <f t="shared" si="13"/>
        <v>215064780</v>
      </c>
      <c r="E78" s="32">
        <f>E90+E102</f>
        <v>28519190</v>
      </c>
      <c r="F78" s="70">
        <f t="shared" si="38"/>
        <v>53180590</v>
      </c>
      <c r="G78" s="32">
        <f t="shared" si="38"/>
        <v>43595000</v>
      </c>
      <c r="H78" s="32">
        <f t="shared" si="38"/>
        <v>44455000</v>
      </c>
      <c r="I78" s="32">
        <f t="shared" si="38"/>
        <v>45315000</v>
      </c>
      <c r="J78" s="32">
        <f t="shared" si="38"/>
        <v>0</v>
      </c>
      <c r="K78" s="32">
        <f t="shared" si="38"/>
        <v>0</v>
      </c>
    </row>
    <row r="79" spans="1:11" x14ac:dyDescent="0.25">
      <c r="A79" s="10"/>
      <c r="B79" s="10"/>
      <c r="C79" s="10" t="s">
        <v>7</v>
      </c>
      <c r="D79" s="31">
        <f t="shared" si="13"/>
        <v>175425085.42000002</v>
      </c>
      <c r="E79" s="32">
        <f>E91+E103</f>
        <v>75000000</v>
      </c>
      <c r="F79" s="70">
        <f t="shared" si="38"/>
        <v>100425085.42</v>
      </c>
      <c r="G79" s="32">
        <f t="shared" si="38"/>
        <v>0</v>
      </c>
      <c r="H79" s="32">
        <f t="shared" si="38"/>
        <v>0</v>
      </c>
      <c r="I79" s="32">
        <f t="shared" si="38"/>
        <v>0</v>
      </c>
      <c r="J79" s="32">
        <f t="shared" si="38"/>
        <v>0</v>
      </c>
      <c r="K79" s="32">
        <f t="shared" si="38"/>
        <v>0</v>
      </c>
    </row>
    <row r="80" spans="1:11" x14ac:dyDescent="0.25">
      <c r="A80" s="10"/>
      <c r="B80" s="10"/>
      <c r="C80" s="10" t="s">
        <v>36</v>
      </c>
      <c r="D80" s="31">
        <f t="shared" ref="D80:D143" si="39">SUM(E80:K80)</f>
        <v>0</v>
      </c>
      <c r="E80" s="32">
        <f>E92+E104</f>
        <v>0</v>
      </c>
      <c r="F80" s="32">
        <f t="shared" si="38"/>
        <v>0</v>
      </c>
      <c r="G80" s="32">
        <f t="shared" si="38"/>
        <v>0</v>
      </c>
      <c r="H80" s="32">
        <f t="shared" si="38"/>
        <v>0</v>
      </c>
      <c r="I80" s="32">
        <f t="shared" si="38"/>
        <v>0</v>
      </c>
      <c r="J80" s="32">
        <f t="shared" si="38"/>
        <v>0</v>
      </c>
      <c r="K80" s="32">
        <f t="shared" si="38"/>
        <v>0</v>
      </c>
    </row>
    <row r="81" spans="1:12" x14ac:dyDescent="0.25">
      <c r="A81" s="10"/>
      <c r="B81" s="10"/>
      <c r="C81" s="10" t="s">
        <v>43</v>
      </c>
      <c r="D81" s="31">
        <f t="shared" si="39"/>
        <v>685754600</v>
      </c>
      <c r="E81" s="32">
        <f t="shared" ref="E81:I86" si="40">E93+E105</f>
        <v>0</v>
      </c>
      <c r="F81" s="32">
        <f>F93+F105</f>
        <v>85754600</v>
      </c>
      <c r="G81" s="32">
        <f t="shared" si="40"/>
        <v>0</v>
      </c>
      <c r="H81" s="32">
        <f t="shared" si="40"/>
        <v>600000000</v>
      </c>
      <c r="I81" s="32">
        <f t="shared" si="40"/>
        <v>0</v>
      </c>
      <c r="J81" s="32">
        <f t="shared" si="38"/>
        <v>0</v>
      </c>
      <c r="K81" s="32">
        <f t="shared" si="38"/>
        <v>0</v>
      </c>
    </row>
    <row r="82" spans="1:12" x14ac:dyDescent="0.25">
      <c r="A82" s="10"/>
      <c r="B82" s="10"/>
      <c r="C82" s="10" t="s">
        <v>8</v>
      </c>
      <c r="D82" s="31">
        <f t="shared" si="39"/>
        <v>990489865.42000008</v>
      </c>
      <c r="E82" s="32">
        <f t="shared" si="40"/>
        <v>103519190</v>
      </c>
      <c r="F82" s="51">
        <f t="shared" si="40"/>
        <v>153605675.42000002</v>
      </c>
      <c r="G82" s="32">
        <f t="shared" si="40"/>
        <v>43595000</v>
      </c>
      <c r="H82" s="32">
        <f t="shared" si="40"/>
        <v>644455000</v>
      </c>
      <c r="I82" s="32">
        <f t="shared" si="40"/>
        <v>45315000</v>
      </c>
      <c r="J82" s="32">
        <f t="shared" si="38"/>
        <v>0</v>
      </c>
      <c r="K82" s="32">
        <f t="shared" si="38"/>
        <v>0</v>
      </c>
    </row>
    <row r="83" spans="1:12" x14ac:dyDescent="0.25">
      <c r="A83" s="10"/>
      <c r="B83" s="10"/>
      <c r="C83" s="10" t="s">
        <v>9</v>
      </c>
      <c r="D83" s="31">
        <f t="shared" si="39"/>
        <v>1590630000</v>
      </c>
      <c r="E83" s="32">
        <f t="shared" si="40"/>
        <v>0</v>
      </c>
      <c r="F83" s="32">
        <f t="shared" si="40"/>
        <v>0</v>
      </c>
      <c r="G83" s="32">
        <f t="shared" si="40"/>
        <v>750000000</v>
      </c>
      <c r="H83" s="32">
        <f t="shared" si="40"/>
        <v>750000000</v>
      </c>
      <c r="I83" s="32">
        <f t="shared" si="40"/>
        <v>0</v>
      </c>
      <c r="J83" s="32">
        <f t="shared" si="38"/>
        <v>45315000</v>
      </c>
      <c r="K83" s="32">
        <f t="shared" si="38"/>
        <v>45315000</v>
      </c>
    </row>
    <row r="84" spans="1:12" x14ac:dyDescent="0.25">
      <c r="A84" s="10"/>
      <c r="B84" s="10"/>
      <c r="C84" s="10" t="s">
        <v>5</v>
      </c>
      <c r="D84" s="31">
        <f t="shared" si="39"/>
        <v>1425000000</v>
      </c>
      <c r="E84" s="32">
        <f t="shared" si="40"/>
        <v>0</v>
      </c>
      <c r="F84" s="32">
        <f t="shared" si="40"/>
        <v>0</v>
      </c>
      <c r="G84" s="32">
        <f t="shared" si="40"/>
        <v>675000000</v>
      </c>
      <c r="H84" s="32">
        <f t="shared" si="40"/>
        <v>750000000</v>
      </c>
      <c r="I84" s="32">
        <f t="shared" si="40"/>
        <v>0</v>
      </c>
      <c r="J84" s="32">
        <f t="shared" si="38"/>
        <v>0</v>
      </c>
      <c r="K84" s="32">
        <f t="shared" si="38"/>
        <v>0</v>
      </c>
    </row>
    <row r="85" spans="1:12" x14ac:dyDescent="0.25">
      <c r="A85" s="10"/>
      <c r="B85" s="10"/>
      <c r="C85" s="10" t="s">
        <v>6</v>
      </c>
      <c r="D85" s="31">
        <f t="shared" si="39"/>
        <v>90630000</v>
      </c>
      <c r="E85" s="32">
        <f t="shared" si="40"/>
        <v>0</v>
      </c>
      <c r="F85" s="32">
        <f t="shared" si="40"/>
        <v>0</v>
      </c>
      <c r="G85" s="32">
        <f>G97+G109</f>
        <v>0</v>
      </c>
      <c r="H85" s="32">
        <f t="shared" si="40"/>
        <v>0</v>
      </c>
      <c r="I85" s="32">
        <f t="shared" si="40"/>
        <v>0</v>
      </c>
      <c r="J85" s="32">
        <f t="shared" si="38"/>
        <v>45315000</v>
      </c>
      <c r="K85" s="32">
        <f t="shared" si="38"/>
        <v>45315000</v>
      </c>
    </row>
    <row r="86" spans="1:12" x14ac:dyDescent="0.25">
      <c r="A86" s="10"/>
      <c r="B86" s="10"/>
      <c r="C86" s="10" t="s">
        <v>7</v>
      </c>
      <c r="D86" s="31">
        <f t="shared" si="39"/>
        <v>75000000</v>
      </c>
      <c r="E86" s="32">
        <f t="shared" si="40"/>
        <v>0</v>
      </c>
      <c r="F86" s="32">
        <f t="shared" si="40"/>
        <v>0</v>
      </c>
      <c r="G86" s="32">
        <f t="shared" si="40"/>
        <v>75000000</v>
      </c>
      <c r="H86" s="32">
        <f t="shared" si="40"/>
        <v>0</v>
      </c>
      <c r="I86" s="32">
        <f t="shared" si="40"/>
        <v>0</v>
      </c>
      <c r="J86" s="32">
        <f t="shared" si="38"/>
        <v>0</v>
      </c>
      <c r="K86" s="32">
        <f t="shared" si="38"/>
        <v>0</v>
      </c>
    </row>
    <row r="87" spans="1:12" x14ac:dyDescent="0.25">
      <c r="A87" s="10" t="s">
        <v>16</v>
      </c>
      <c r="B87" s="10" t="s">
        <v>17</v>
      </c>
      <c r="C87" s="10"/>
      <c r="D87" s="31">
        <f t="shared" si="39"/>
        <v>2664879465.4200001</v>
      </c>
      <c r="E87" s="31">
        <f>SUM(E89:E92)+E95</f>
        <v>101524190</v>
      </c>
      <c r="F87" s="36">
        <f>SUM(F89:F92)+F95+F93</f>
        <v>239360275.42000002</v>
      </c>
      <c r="G87" s="36">
        <f>SUM(G89:G92)+G95+G93</f>
        <v>793595000</v>
      </c>
      <c r="H87" s="36">
        <f>SUM(H89:H92)+H95+H93</f>
        <v>1394455000</v>
      </c>
      <c r="I87" s="31">
        <f t="shared" ref="I87" si="41">SUM(I89:I92)+I95</f>
        <v>45315000</v>
      </c>
      <c r="J87" s="31">
        <f t="shared" ref="J87:K87" si="42">SUM(J89:J92)+J95</f>
        <v>45315000</v>
      </c>
      <c r="K87" s="31">
        <f t="shared" si="42"/>
        <v>45315000</v>
      </c>
    </row>
    <row r="88" spans="1:12" x14ac:dyDescent="0.25">
      <c r="A88" s="10"/>
      <c r="B88" s="10"/>
      <c r="C88" s="10" t="s">
        <v>22</v>
      </c>
      <c r="D88" s="31">
        <f t="shared" si="39"/>
        <v>388494865.42000002</v>
      </c>
      <c r="E88" s="33">
        <f>E89+E90+E91+E92</f>
        <v>101524190</v>
      </c>
      <c r="F88" s="33">
        <f t="shared" ref="F88:K88" si="43">F89+F90+F91+F92</f>
        <v>153605675.42000002</v>
      </c>
      <c r="G88" s="33">
        <f t="shared" si="43"/>
        <v>43595000</v>
      </c>
      <c r="H88" s="33">
        <f t="shared" si="43"/>
        <v>44455000</v>
      </c>
      <c r="I88" s="33">
        <f t="shared" si="43"/>
        <v>45315000</v>
      </c>
      <c r="J88" s="33">
        <f t="shared" si="43"/>
        <v>0</v>
      </c>
      <c r="K88" s="33">
        <f t="shared" si="43"/>
        <v>0</v>
      </c>
    </row>
    <row r="89" spans="1:12" x14ac:dyDescent="0.25">
      <c r="A89" s="10"/>
      <c r="B89" s="10"/>
      <c r="C89" s="10" t="s">
        <v>5</v>
      </c>
      <c r="D89" s="31">
        <f t="shared" si="39"/>
        <v>0</v>
      </c>
      <c r="E89" s="29"/>
      <c r="F89" s="29"/>
      <c r="G89" s="29"/>
      <c r="H89" s="29"/>
      <c r="I89" s="29"/>
      <c r="J89" s="29"/>
      <c r="K89" s="29"/>
    </row>
    <row r="90" spans="1:12" x14ac:dyDescent="0.25">
      <c r="A90" s="10"/>
      <c r="B90" s="10"/>
      <c r="C90" s="10" t="s">
        <v>21</v>
      </c>
      <c r="D90" s="31">
        <f t="shared" si="39"/>
        <v>213069780</v>
      </c>
      <c r="E90" s="29">
        <f>(25519.19+1005)*1000</f>
        <v>26524190</v>
      </c>
      <c r="F90" s="68">
        <v>53180590</v>
      </c>
      <c r="G90" s="29">
        <v>43595000</v>
      </c>
      <c r="H90" s="29">
        <v>44455000</v>
      </c>
      <c r="I90" s="29">
        <v>45315000</v>
      </c>
      <c r="J90" s="29"/>
      <c r="K90" s="29"/>
    </row>
    <row r="91" spans="1:12" x14ac:dyDescent="0.25">
      <c r="A91" s="10"/>
      <c r="B91" s="10" t="s">
        <v>31</v>
      </c>
      <c r="C91" s="10" t="s">
        <v>7</v>
      </c>
      <c r="D91" s="31">
        <f t="shared" si="39"/>
        <v>175425085.42000002</v>
      </c>
      <c r="E91" s="30">
        <v>75000000</v>
      </c>
      <c r="F91" s="71">
        <v>100425085.42</v>
      </c>
      <c r="G91" s="30"/>
      <c r="H91" s="30"/>
      <c r="I91" s="30">
        <v>0</v>
      </c>
      <c r="J91" s="30">
        <v>0</v>
      </c>
      <c r="K91" s="30">
        <v>0</v>
      </c>
    </row>
    <row r="92" spans="1:12" x14ac:dyDescent="0.25">
      <c r="A92" s="10"/>
      <c r="B92" s="10"/>
      <c r="C92" s="10" t="s">
        <v>36</v>
      </c>
      <c r="D92" s="31">
        <f t="shared" si="39"/>
        <v>0</v>
      </c>
      <c r="E92" s="30"/>
      <c r="F92" s="30"/>
      <c r="G92" s="30"/>
      <c r="H92" s="30"/>
      <c r="I92" s="30"/>
      <c r="J92" s="30"/>
      <c r="K92" s="30"/>
    </row>
    <row r="93" spans="1:12" s="38" customFormat="1" x14ac:dyDescent="0.25">
      <c r="A93" s="35"/>
      <c r="B93" s="35"/>
      <c r="C93" s="35" t="s">
        <v>43</v>
      </c>
      <c r="D93" s="31">
        <f t="shared" si="39"/>
        <v>685754600</v>
      </c>
      <c r="E93" s="37"/>
      <c r="F93" s="37">
        <v>85754600</v>
      </c>
      <c r="G93" s="37">
        <v>0</v>
      </c>
      <c r="H93" s="37">
        <v>600000000</v>
      </c>
      <c r="I93" s="37"/>
      <c r="J93" s="37"/>
      <c r="K93" s="37"/>
      <c r="L93" s="48"/>
    </row>
    <row r="94" spans="1:12" x14ac:dyDescent="0.25">
      <c r="A94" s="10"/>
      <c r="B94" s="10"/>
      <c r="C94" s="10" t="s">
        <v>8</v>
      </c>
      <c r="D94" s="31">
        <f t="shared" si="39"/>
        <v>988494865.42000008</v>
      </c>
      <c r="E94" s="29">
        <f>E87-E95</f>
        <v>101524190</v>
      </c>
      <c r="F94" s="53">
        <f>F87-F95-F93</f>
        <v>153605675.42000002</v>
      </c>
      <c r="G94" s="29">
        <f>G87-G95-G93</f>
        <v>43595000</v>
      </c>
      <c r="H94" s="29">
        <f t="shared" ref="H94:K94" si="44">H87-H95</f>
        <v>644455000</v>
      </c>
      <c r="I94" s="29">
        <f t="shared" si="44"/>
        <v>45315000</v>
      </c>
      <c r="J94" s="29">
        <f t="shared" si="44"/>
        <v>0</v>
      </c>
      <c r="K94" s="29">
        <f t="shared" si="44"/>
        <v>0</v>
      </c>
    </row>
    <row r="95" spans="1:12" x14ac:dyDescent="0.25">
      <c r="A95" s="10"/>
      <c r="B95" s="10"/>
      <c r="C95" s="10" t="s">
        <v>9</v>
      </c>
      <c r="D95" s="31">
        <f t="shared" si="39"/>
        <v>1590630000</v>
      </c>
      <c r="E95" s="34">
        <f>SUM(E96:E98)</f>
        <v>0</v>
      </c>
      <c r="F95" s="34">
        <f t="shared" ref="F95:K95" si="45">SUM(F96:F98)</f>
        <v>0</v>
      </c>
      <c r="G95" s="34">
        <f t="shared" si="45"/>
        <v>750000000</v>
      </c>
      <c r="H95" s="34">
        <f t="shared" si="45"/>
        <v>750000000</v>
      </c>
      <c r="I95" s="34">
        <f t="shared" si="45"/>
        <v>0</v>
      </c>
      <c r="J95" s="34">
        <f t="shared" si="45"/>
        <v>45315000</v>
      </c>
      <c r="K95" s="34">
        <f t="shared" si="45"/>
        <v>45315000</v>
      </c>
    </row>
    <row r="96" spans="1:12" x14ac:dyDescent="0.25">
      <c r="A96" s="10"/>
      <c r="B96" s="10"/>
      <c r="C96" s="10" t="s">
        <v>5</v>
      </c>
      <c r="D96" s="31">
        <f t="shared" si="39"/>
        <v>1425000000</v>
      </c>
      <c r="E96" s="29"/>
      <c r="F96" s="29"/>
      <c r="G96" s="29">
        <v>675000000</v>
      </c>
      <c r="H96" s="29">
        <v>750000000</v>
      </c>
      <c r="I96" s="29"/>
      <c r="J96" s="29"/>
      <c r="K96" s="29"/>
    </row>
    <row r="97" spans="1:11" x14ac:dyDescent="0.25">
      <c r="A97" s="10"/>
      <c r="B97" s="10"/>
      <c r="C97" s="10" t="s">
        <v>6</v>
      </c>
      <c r="D97" s="31">
        <f t="shared" si="39"/>
        <v>90630000</v>
      </c>
      <c r="E97" s="29"/>
      <c r="F97" s="29"/>
      <c r="G97" s="29"/>
      <c r="H97" s="29"/>
      <c r="I97" s="29"/>
      <c r="J97" s="29">
        <v>45315000</v>
      </c>
      <c r="K97" s="29">
        <v>45315000</v>
      </c>
    </row>
    <row r="98" spans="1:11" x14ac:dyDescent="0.25">
      <c r="A98" s="10"/>
      <c r="B98" s="10"/>
      <c r="C98" s="10" t="s">
        <v>7</v>
      </c>
      <c r="D98" s="31">
        <f t="shared" si="39"/>
        <v>75000000</v>
      </c>
      <c r="E98" s="29"/>
      <c r="F98" s="29"/>
      <c r="G98" s="29">
        <v>75000000</v>
      </c>
      <c r="H98" s="29"/>
      <c r="I98" s="29"/>
      <c r="J98" s="29"/>
      <c r="K98" s="29"/>
    </row>
    <row r="99" spans="1:11" x14ac:dyDescent="0.25">
      <c r="A99" s="10" t="s">
        <v>18</v>
      </c>
      <c r="B99" s="10" t="s">
        <v>19</v>
      </c>
      <c r="C99" s="10"/>
      <c r="D99" s="31">
        <f t="shared" si="39"/>
        <v>1995000</v>
      </c>
      <c r="E99" s="31">
        <f>SUM(E101:E104)+E107</f>
        <v>1995000</v>
      </c>
      <c r="F99" s="31">
        <f t="shared" ref="F99:I99" si="46">SUM(F101:F104)+F107</f>
        <v>0</v>
      </c>
      <c r="G99" s="31">
        <f t="shared" si="46"/>
        <v>0</v>
      </c>
      <c r="H99" s="31">
        <f t="shared" si="46"/>
        <v>0</v>
      </c>
      <c r="I99" s="31">
        <f t="shared" si="46"/>
        <v>0</v>
      </c>
      <c r="J99" s="31">
        <f t="shared" ref="J99:K99" si="47">SUM(J101:J104)+J107</f>
        <v>0</v>
      </c>
      <c r="K99" s="31">
        <f t="shared" si="47"/>
        <v>0</v>
      </c>
    </row>
    <row r="100" spans="1:11" x14ac:dyDescent="0.25">
      <c r="A100" s="10"/>
      <c r="B100" s="10"/>
      <c r="C100" s="10" t="s">
        <v>22</v>
      </c>
      <c r="D100" s="31">
        <f t="shared" si="39"/>
        <v>1995000</v>
      </c>
      <c r="E100" s="33">
        <f>E101+E102+E103+E104</f>
        <v>1995000</v>
      </c>
      <c r="F100" s="33">
        <f t="shared" ref="F100:K100" si="48">F101+F102+F103+F104</f>
        <v>0</v>
      </c>
      <c r="G100" s="33">
        <f t="shared" si="48"/>
        <v>0</v>
      </c>
      <c r="H100" s="33">
        <f t="shared" si="48"/>
        <v>0</v>
      </c>
      <c r="I100" s="33">
        <f t="shared" si="48"/>
        <v>0</v>
      </c>
      <c r="J100" s="33">
        <f t="shared" si="48"/>
        <v>0</v>
      </c>
      <c r="K100" s="33">
        <f t="shared" si="48"/>
        <v>0</v>
      </c>
    </row>
    <row r="101" spans="1:11" x14ac:dyDescent="0.25">
      <c r="A101" s="10"/>
      <c r="B101" s="10"/>
      <c r="C101" s="10" t="s">
        <v>5</v>
      </c>
      <c r="D101" s="31">
        <f t="shared" si="39"/>
        <v>0</v>
      </c>
      <c r="E101" s="29"/>
      <c r="F101" s="29"/>
      <c r="G101" s="29"/>
      <c r="H101" s="29"/>
      <c r="I101" s="29"/>
      <c r="J101" s="29"/>
      <c r="K101" s="29"/>
    </row>
    <row r="102" spans="1:11" x14ac:dyDescent="0.25">
      <c r="A102" s="10"/>
      <c r="B102" s="10"/>
      <c r="C102" s="10" t="s">
        <v>6</v>
      </c>
      <c r="D102" s="31">
        <f t="shared" si="39"/>
        <v>1995000</v>
      </c>
      <c r="E102" s="29">
        <f>(3000-1005)*1000</f>
        <v>1995000</v>
      </c>
      <c r="F102" s="29"/>
      <c r="G102" s="29"/>
      <c r="H102" s="29"/>
      <c r="I102" s="29"/>
      <c r="J102" s="29"/>
      <c r="K102" s="29"/>
    </row>
    <row r="103" spans="1:11" x14ac:dyDescent="0.25">
      <c r="A103" s="10"/>
      <c r="B103" s="10"/>
      <c r="C103" s="10" t="s">
        <v>7</v>
      </c>
      <c r="D103" s="31">
        <f t="shared" si="39"/>
        <v>0</v>
      </c>
      <c r="E103" s="30"/>
      <c r="F103" s="30"/>
      <c r="G103" s="30"/>
      <c r="H103" s="30"/>
      <c r="I103" s="30"/>
      <c r="J103" s="30"/>
      <c r="K103" s="30"/>
    </row>
    <row r="104" spans="1:11" x14ac:dyDescent="0.25">
      <c r="A104" s="10"/>
      <c r="B104" s="10"/>
      <c r="C104" s="10" t="s">
        <v>36</v>
      </c>
      <c r="D104" s="31">
        <f t="shared" si="39"/>
        <v>0</v>
      </c>
      <c r="E104" s="30"/>
      <c r="F104" s="30"/>
      <c r="G104" s="30"/>
      <c r="H104" s="30"/>
      <c r="I104" s="30"/>
      <c r="J104" s="30"/>
      <c r="K104" s="30"/>
    </row>
    <row r="105" spans="1:11" x14ac:dyDescent="0.25">
      <c r="A105" s="10"/>
      <c r="B105" s="10"/>
      <c r="C105" s="10" t="s">
        <v>43</v>
      </c>
      <c r="D105" s="31">
        <f t="shared" si="39"/>
        <v>0</v>
      </c>
      <c r="E105" s="30"/>
      <c r="F105" s="30"/>
      <c r="G105" s="30"/>
      <c r="H105" s="30"/>
      <c r="I105" s="30"/>
      <c r="J105" s="30"/>
      <c r="K105" s="30"/>
    </row>
    <row r="106" spans="1:11" x14ac:dyDescent="0.25">
      <c r="A106" s="10"/>
      <c r="B106" s="10"/>
      <c r="C106" s="10" t="s">
        <v>8</v>
      </c>
      <c r="D106" s="31">
        <f t="shared" si="39"/>
        <v>1995000</v>
      </c>
      <c r="E106" s="29">
        <f>E99-E107</f>
        <v>1995000</v>
      </c>
      <c r="F106" s="29">
        <f t="shared" ref="F106:K106" si="49">F99-F107</f>
        <v>0</v>
      </c>
      <c r="G106" s="29">
        <f t="shared" si="49"/>
        <v>0</v>
      </c>
      <c r="H106" s="29">
        <f t="shared" si="49"/>
        <v>0</v>
      </c>
      <c r="I106" s="29">
        <f t="shared" si="49"/>
        <v>0</v>
      </c>
      <c r="J106" s="29">
        <f t="shared" si="49"/>
        <v>0</v>
      </c>
      <c r="K106" s="29">
        <f t="shared" si="49"/>
        <v>0</v>
      </c>
    </row>
    <row r="107" spans="1:11" x14ac:dyDescent="0.25">
      <c r="A107" s="10"/>
      <c r="B107" s="10"/>
      <c r="C107" s="10" t="s">
        <v>9</v>
      </c>
      <c r="D107" s="31">
        <f t="shared" si="39"/>
        <v>0</v>
      </c>
      <c r="E107" s="34">
        <f>SUM(E108:E110)</f>
        <v>0</v>
      </c>
      <c r="F107" s="34">
        <f t="shared" ref="F107:K107" si="50">SUM(F108:F110)</f>
        <v>0</v>
      </c>
      <c r="G107" s="34">
        <f t="shared" si="50"/>
        <v>0</v>
      </c>
      <c r="H107" s="34">
        <f t="shared" si="50"/>
        <v>0</v>
      </c>
      <c r="I107" s="34">
        <f t="shared" si="50"/>
        <v>0</v>
      </c>
      <c r="J107" s="34">
        <f t="shared" si="50"/>
        <v>0</v>
      </c>
      <c r="K107" s="34">
        <f t="shared" si="50"/>
        <v>0</v>
      </c>
    </row>
    <row r="108" spans="1:11" x14ac:dyDescent="0.25">
      <c r="A108" s="10"/>
      <c r="B108" s="10"/>
      <c r="C108" s="10" t="s">
        <v>5</v>
      </c>
      <c r="D108" s="31">
        <f t="shared" si="39"/>
        <v>0</v>
      </c>
      <c r="E108" s="29"/>
      <c r="F108" s="29"/>
      <c r="G108" s="29"/>
      <c r="H108" s="29"/>
      <c r="I108" s="29"/>
      <c r="J108" s="29"/>
      <c r="K108" s="29"/>
    </row>
    <row r="109" spans="1:11" x14ac:dyDescent="0.25">
      <c r="A109" s="10"/>
      <c r="B109" s="10"/>
      <c r="C109" s="10" t="s">
        <v>6</v>
      </c>
      <c r="D109" s="31">
        <f t="shared" si="39"/>
        <v>0</v>
      </c>
      <c r="E109" s="29"/>
      <c r="F109" s="29"/>
      <c r="G109" s="29"/>
      <c r="H109" s="29"/>
      <c r="I109" s="29"/>
      <c r="J109" s="29"/>
      <c r="K109" s="29"/>
    </row>
    <row r="110" spans="1:11" x14ac:dyDescent="0.25">
      <c r="A110" s="10"/>
      <c r="B110" s="10"/>
      <c r="C110" s="10" t="s">
        <v>7</v>
      </c>
      <c r="D110" s="31">
        <f t="shared" si="39"/>
        <v>0</v>
      </c>
      <c r="E110" s="29"/>
      <c r="F110" s="29"/>
      <c r="G110" s="29"/>
      <c r="H110" s="29"/>
      <c r="I110" s="29"/>
      <c r="J110" s="29"/>
      <c r="K110" s="29"/>
    </row>
    <row r="111" spans="1:11" x14ac:dyDescent="0.25">
      <c r="A111" s="10">
        <v>4</v>
      </c>
      <c r="B111" s="10" t="s">
        <v>39</v>
      </c>
      <c r="C111" s="10"/>
      <c r="D111" s="31">
        <f t="shared" si="39"/>
        <v>96713630.659999996</v>
      </c>
      <c r="E111" s="31">
        <f>SUM(E113:E117)+E120</f>
        <v>0</v>
      </c>
      <c r="F111" s="31">
        <f>SUM(F113:F116)+F120</f>
        <v>16713630.66</v>
      </c>
      <c r="G111" s="54">
        <f t="shared" ref="G111:I111" si="51">SUM(G113:G116)+G120</f>
        <v>16000000</v>
      </c>
      <c r="H111" s="54">
        <f t="shared" si="51"/>
        <v>16000000</v>
      </c>
      <c r="I111" s="54">
        <f t="shared" si="51"/>
        <v>16000000</v>
      </c>
      <c r="J111" s="54">
        <f t="shared" ref="J111:K111" si="52">SUM(J113:J116)+J120</f>
        <v>16000000</v>
      </c>
      <c r="K111" s="54">
        <f t="shared" si="52"/>
        <v>16000000</v>
      </c>
    </row>
    <row r="112" spans="1:11" x14ac:dyDescent="0.25">
      <c r="A112" s="10"/>
      <c r="B112" s="10"/>
      <c r="C112" s="10" t="s">
        <v>22</v>
      </c>
      <c r="D112" s="31">
        <f t="shared" si="39"/>
        <v>64713630.659999996</v>
      </c>
      <c r="E112" s="33">
        <f>E113+E114+E116+E117</f>
        <v>0</v>
      </c>
      <c r="F112" s="33">
        <f>F113+F114+F116+F117</f>
        <v>16713630.66</v>
      </c>
      <c r="G112" s="72">
        <f t="shared" ref="G112:K112" si="53">G113+G114+G116+G117</f>
        <v>16000000</v>
      </c>
      <c r="H112" s="72">
        <f t="shared" si="53"/>
        <v>16000000</v>
      </c>
      <c r="I112" s="72">
        <f t="shared" si="53"/>
        <v>16000000</v>
      </c>
      <c r="J112" s="33">
        <f t="shared" si="53"/>
        <v>0</v>
      </c>
      <c r="K112" s="33">
        <f t="shared" si="53"/>
        <v>0</v>
      </c>
    </row>
    <row r="113" spans="1:11" x14ac:dyDescent="0.25">
      <c r="A113" s="10"/>
      <c r="B113" s="10"/>
      <c r="C113" s="10" t="s">
        <v>5</v>
      </c>
      <c r="D113" s="31">
        <f t="shared" si="39"/>
        <v>0</v>
      </c>
      <c r="E113" s="32">
        <f>E126+E152</f>
        <v>0</v>
      </c>
      <c r="F113" s="32">
        <f t="shared" ref="F113:K114" si="54">F126+F152</f>
        <v>0</v>
      </c>
      <c r="G113" s="70">
        <f t="shared" si="54"/>
        <v>0</v>
      </c>
      <c r="H113" s="70">
        <f t="shared" si="54"/>
        <v>0</v>
      </c>
      <c r="I113" s="70">
        <f t="shared" si="54"/>
        <v>0</v>
      </c>
      <c r="J113" s="32">
        <f t="shared" si="54"/>
        <v>0</v>
      </c>
      <c r="K113" s="32">
        <f t="shared" si="54"/>
        <v>0</v>
      </c>
    </row>
    <row r="114" spans="1:11" x14ac:dyDescent="0.25">
      <c r="A114" s="10"/>
      <c r="B114" s="10"/>
      <c r="C114" s="10" t="s">
        <v>6</v>
      </c>
      <c r="D114" s="31">
        <f t="shared" si="39"/>
        <v>61477949.119999997</v>
      </c>
      <c r="E114" s="32">
        <f>E127+E153</f>
        <v>0</v>
      </c>
      <c r="F114" s="32">
        <f t="shared" si="54"/>
        <v>15877949.119999999</v>
      </c>
      <c r="G114" s="70">
        <f t="shared" si="54"/>
        <v>15200000</v>
      </c>
      <c r="H114" s="70">
        <f t="shared" si="54"/>
        <v>15200000</v>
      </c>
      <c r="I114" s="70">
        <f t="shared" si="54"/>
        <v>15200000</v>
      </c>
      <c r="J114" s="32">
        <f t="shared" si="54"/>
        <v>0</v>
      </c>
      <c r="K114" s="32">
        <f t="shared" si="54"/>
        <v>0</v>
      </c>
    </row>
    <row r="115" spans="1:11" x14ac:dyDescent="0.25">
      <c r="A115" s="9"/>
      <c r="B115" s="9"/>
      <c r="C115" s="9" t="s">
        <v>44</v>
      </c>
      <c r="D115" s="31">
        <f t="shared" si="39"/>
        <v>0</v>
      </c>
      <c r="E115" s="42">
        <f t="shared" ref="E115:K117" si="55">E128</f>
        <v>0</v>
      </c>
      <c r="F115" s="42">
        <f t="shared" si="55"/>
        <v>0</v>
      </c>
      <c r="G115" s="70">
        <f t="shared" si="55"/>
        <v>0</v>
      </c>
      <c r="H115" s="70">
        <f t="shared" si="55"/>
        <v>0</v>
      </c>
      <c r="I115" s="70">
        <f t="shared" si="55"/>
        <v>0</v>
      </c>
      <c r="J115" s="42">
        <f t="shared" si="55"/>
        <v>0</v>
      </c>
      <c r="K115" s="42">
        <f t="shared" si="55"/>
        <v>0</v>
      </c>
    </row>
    <row r="116" spans="1:11" x14ac:dyDescent="0.25">
      <c r="A116" s="10"/>
      <c r="B116" s="10"/>
      <c r="C116" s="10" t="s">
        <v>7</v>
      </c>
      <c r="D116" s="31">
        <f t="shared" si="39"/>
        <v>3235681.54</v>
      </c>
      <c r="E116" s="32">
        <f t="shared" ref="E116:K116" si="56">E129+E155</f>
        <v>0</v>
      </c>
      <c r="F116" s="32">
        <f t="shared" si="56"/>
        <v>835681.54</v>
      </c>
      <c r="G116" s="70">
        <f t="shared" si="56"/>
        <v>800000</v>
      </c>
      <c r="H116" s="70">
        <f t="shared" si="56"/>
        <v>800000</v>
      </c>
      <c r="I116" s="70">
        <f t="shared" si="56"/>
        <v>800000</v>
      </c>
      <c r="J116" s="32">
        <f t="shared" si="56"/>
        <v>0</v>
      </c>
      <c r="K116" s="32">
        <f t="shared" si="56"/>
        <v>0</v>
      </c>
    </row>
    <row r="117" spans="1:11" x14ac:dyDescent="0.25">
      <c r="A117" s="9"/>
      <c r="B117" s="9"/>
      <c r="C117" s="9" t="s">
        <v>44</v>
      </c>
      <c r="D117" s="31">
        <f t="shared" si="39"/>
        <v>0</v>
      </c>
      <c r="E117" s="42">
        <f t="shared" si="55"/>
        <v>0</v>
      </c>
      <c r="F117" s="42">
        <f t="shared" si="55"/>
        <v>0</v>
      </c>
      <c r="G117" s="70">
        <f t="shared" si="55"/>
        <v>0</v>
      </c>
      <c r="H117" s="70">
        <f t="shared" si="55"/>
        <v>0</v>
      </c>
      <c r="I117" s="70">
        <f t="shared" si="55"/>
        <v>0</v>
      </c>
      <c r="J117" s="42">
        <f t="shared" si="55"/>
        <v>0</v>
      </c>
      <c r="K117" s="42">
        <f t="shared" si="55"/>
        <v>0</v>
      </c>
    </row>
    <row r="118" spans="1:11" x14ac:dyDescent="0.25">
      <c r="A118" s="10"/>
      <c r="B118" s="10"/>
      <c r="C118" s="10" t="s">
        <v>43</v>
      </c>
      <c r="D118" s="31">
        <f t="shared" si="39"/>
        <v>0</v>
      </c>
      <c r="E118" s="32">
        <f t="shared" ref="E118:K123" si="57">E131+E157</f>
        <v>0</v>
      </c>
      <c r="F118" s="32">
        <f t="shared" si="57"/>
        <v>0</v>
      </c>
      <c r="G118" s="70">
        <f t="shared" si="57"/>
        <v>0</v>
      </c>
      <c r="H118" s="70">
        <f t="shared" si="57"/>
        <v>0</v>
      </c>
      <c r="I118" s="70">
        <f t="shared" si="57"/>
        <v>0</v>
      </c>
      <c r="J118" s="32">
        <f t="shared" si="57"/>
        <v>0</v>
      </c>
      <c r="K118" s="32">
        <f t="shared" si="57"/>
        <v>0</v>
      </c>
    </row>
    <row r="119" spans="1:11" x14ac:dyDescent="0.25">
      <c r="A119" s="10"/>
      <c r="B119" s="10"/>
      <c r="C119" s="10" t="s">
        <v>8</v>
      </c>
      <c r="D119" s="31">
        <f t="shared" si="39"/>
        <v>64713630.659999996</v>
      </c>
      <c r="E119" s="32">
        <f t="shared" si="57"/>
        <v>0</v>
      </c>
      <c r="F119" s="32">
        <f t="shared" si="57"/>
        <v>16713630.66</v>
      </c>
      <c r="G119" s="70">
        <f t="shared" si="57"/>
        <v>16000000</v>
      </c>
      <c r="H119" s="70">
        <f t="shared" si="57"/>
        <v>16000000</v>
      </c>
      <c r="I119" s="70">
        <f t="shared" si="57"/>
        <v>16000000</v>
      </c>
      <c r="J119" s="32">
        <f t="shared" si="57"/>
        <v>0</v>
      </c>
      <c r="K119" s="32">
        <f t="shared" si="57"/>
        <v>0</v>
      </c>
    </row>
    <row r="120" spans="1:11" x14ac:dyDescent="0.25">
      <c r="A120" s="10"/>
      <c r="B120" s="10"/>
      <c r="C120" s="10" t="s">
        <v>9</v>
      </c>
      <c r="D120" s="31">
        <f t="shared" si="39"/>
        <v>32000000</v>
      </c>
      <c r="E120" s="32">
        <f t="shared" si="57"/>
        <v>0</v>
      </c>
      <c r="F120" s="32">
        <f t="shared" si="57"/>
        <v>0</v>
      </c>
      <c r="G120" s="70">
        <f t="shared" si="57"/>
        <v>0</v>
      </c>
      <c r="H120" s="70">
        <f t="shared" si="57"/>
        <v>0</v>
      </c>
      <c r="I120" s="70">
        <f t="shared" si="57"/>
        <v>0</v>
      </c>
      <c r="J120" s="32">
        <f t="shared" si="57"/>
        <v>16000000</v>
      </c>
      <c r="K120" s="32">
        <f t="shared" si="57"/>
        <v>16000000</v>
      </c>
    </row>
    <row r="121" spans="1:11" x14ac:dyDescent="0.25">
      <c r="A121" s="10"/>
      <c r="B121" s="10"/>
      <c r="C121" s="10" t="s">
        <v>5</v>
      </c>
      <c r="D121" s="31">
        <f t="shared" si="39"/>
        <v>0</v>
      </c>
      <c r="E121" s="32">
        <f t="shared" si="57"/>
        <v>0</v>
      </c>
      <c r="F121" s="32">
        <f t="shared" si="57"/>
        <v>0</v>
      </c>
      <c r="G121" s="70">
        <f t="shared" si="57"/>
        <v>0</v>
      </c>
      <c r="H121" s="70">
        <f t="shared" si="57"/>
        <v>0</v>
      </c>
      <c r="I121" s="70">
        <f t="shared" si="57"/>
        <v>0</v>
      </c>
      <c r="J121" s="32">
        <f t="shared" si="57"/>
        <v>0</v>
      </c>
      <c r="K121" s="32">
        <f t="shared" si="57"/>
        <v>0</v>
      </c>
    </row>
    <row r="122" spans="1:11" x14ac:dyDescent="0.25">
      <c r="A122" s="10"/>
      <c r="B122" s="10"/>
      <c r="C122" s="10" t="s">
        <v>6</v>
      </c>
      <c r="D122" s="31">
        <f t="shared" si="39"/>
        <v>30400000</v>
      </c>
      <c r="E122" s="32">
        <f t="shared" si="57"/>
        <v>0</v>
      </c>
      <c r="F122" s="32">
        <f t="shared" si="57"/>
        <v>0</v>
      </c>
      <c r="G122" s="70">
        <f t="shared" si="57"/>
        <v>0</v>
      </c>
      <c r="H122" s="70">
        <f t="shared" si="57"/>
        <v>0</v>
      </c>
      <c r="I122" s="70">
        <f t="shared" si="57"/>
        <v>0</v>
      </c>
      <c r="J122" s="32">
        <f t="shared" si="57"/>
        <v>15200000</v>
      </c>
      <c r="K122" s="32">
        <f t="shared" si="57"/>
        <v>15200000</v>
      </c>
    </row>
    <row r="123" spans="1:11" x14ac:dyDescent="0.25">
      <c r="A123" s="10"/>
      <c r="B123" s="10"/>
      <c r="C123" s="10" t="s">
        <v>7</v>
      </c>
      <c r="D123" s="31">
        <f t="shared" si="39"/>
        <v>1600000</v>
      </c>
      <c r="E123" s="32">
        <f t="shared" si="57"/>
        <v>0</v>
      </c>
      <c r="F123" s="32">
        <f t="shared" si="57"/>
        <v>0</v>
      </c>
      <c r="G123" s="70">
        <f t="shared" si="57"/>
        <v>0</v>
      </c>
      <c r="H123" s="70">
        <f t="shared" si="57"/>
        <v>0</v>
      </c>
      <c r="I123" s="70">
        <f t="shared" si="57"/>
        <v>0</v>
      </c>
      <c r="J123" s="32">
        <f t="shared" si="57"/>
        <v>800000</v>
      </c>
      <c r="K123" s="32">
        <f t="shared" si="57"/>
        <v>800000</v>
      </c>
    </row>
    <row r="124" spans="1:11" x14ac:dyDescent="0.25">
      <c r="A124" s="10" t="s">
        <v>33</v>
      </c>
      <c r="B124" s="10" t="s">
        <v>47</v>
      </c>
      <c r="C124" s="10"/>
      <c r="D124" s="31">
        <f t="shared" si="39"/>
        <v>0</v>
      </c>
      <c r="E124" s="31">
        <f>SUM(E126:E130)+E133</f>
        <v>0</v>
      </c>
      <c r="F124" s="31">
        <f>SUM(F126:F130)+F133</f>
        <v>0</v>
      </c>
      <c r="G124" s="54">
        <f>SUM(G126:G130)+G133</f>
        <v>0</v>
      </c>
      <c r="H124" s="54">
        <f>SUM(H126:H130)+H133</f>
        <v>0</v>
      </c>
      <c r="I124" s="54">
        <f>SUM(I126:I130)+I133</f>
        <v>0</v>
      </c>
      <c r="J124" s="31">
        <f t="shared" ref="J124:K124" si="58">SUM(J126:J130)+J133</f>
        <v>0</v>
      </c>
      <c r="K124" s="31">
        <f t="shared" si="58"/>
        <v>0</v>
      </c>
    </row>
    <row r="125" spans="1:11" x14ac:dyDescent="0.25">
      <c r="A125" s="10"/>
      <c r="B125" s="10"/>
      <c r="C125" s="10" t="s">
        <v>22</v>
      </c>
      <c r="D125" s="31">
        <f t="shared" si="39"/>
        <v>0</v>
      </c>
      <c r="E125" s="33">
        <f>E126+E127+E129+E130</f>
        <v>0</v>
      </c>
      <c r="F125" s="33">
        <f>F126+F127+F129+F130</f>
        <v>0</v>
      </c>
      <c r="G125" s="72">
        <f>G126+G127+G129+G130</f>
        <v>0</v>
      </c>
      <c r="H125" s="72">
        <f>H126+H127+H129+H130</f>
        <v>0</v>
      </c>
      <c r="I125" s="72">
        <f>I126+I127+I129+I130</f>
        <v>0</v>
      </c>
      <c r="J125" s="33">
        <f t="shared" ref="J125:K125" si="59">J126+J127+J129+J130</f>
        <v>0</v>
      </c>
      <c r="K125" s="33">
        <f t="shared" si="59"/>
        <v>0</v>
      </c>
    </row>
    <row r="126" spans="1:11" x14ac:dyDescent="0.25">
      <c r="A126" s="10"/>
      <c r="B126" s="10"/>
      <c r="C126" s="10" t="s">
        <v>5</v>
      </c>
      <c r="D126" s="31">
        <f t="shared" si="39"/>
        <v>0</v>
      </c>
      <c r="E126" s="29"/>
      <c r="F126" s="29"/>
      <c r="G126" s="68"/>
      <c r="H126" s="68"/>
      <c r="I126" s="68"/>
      <c r="J126" s="29"/>
      <c r="K126" s="29"/>
    </row>
    <row r="127" spans="1:11" x14ac:dyDescent="0.25">
      <c r="A127" s="10"/>
      <c r="B127" s="10"/>
      <c r="C127" s="10" t="s">
        <v>6</v>
      </c>
      <c r="D127" s="31">
        <f t="shared" si="39"/>
        <v>0</v>
      </c>
      <c r="E127" s="29">
        <v>0</v>
      </c>
      <c r="F127" s="29"/>
      <c r="G127" s="68"/>
      <c r="H127" s="68"/>
      <c r="I127" s="68"/>
      <c r="J127" s="29"/>
      <c r="K127" s="29"/>
    </row>
    <row r="128" spans="1:11" x14ac:dyDescent="0.25">
      <c r="A128" s="9"/>
      <c r="B128" s="9"/>
      <c r="C128" s="9" t="s">
        <v>44</v>
      </c>
      <c r="D128" s="31">
        <f t="shared" si="39"/>
        <v>0</v>
      </c>
      <c r="E128" s="40"/>
      <c r="F128" s="40"/>
      <c r="G128" s="68"/>
      <c r="H128" s="68"/>
      <c r="I128" s="68"/>
      <c r="J128" s="40"/>
      <c r="K128" s="40"/>
    </row>
    <row r="129" spans="1:11" x14ac:dyDescent="0.25">
      <c r="A129" s="10"/>
      <c r="B129" s="10"/>
      <c r="C129" s="10" t="s">
        <v>7</v>
      </c>
      <c r="D129" s="31">
        <f t="shared" si="39"/>
        <v>0</v>
      </c>
      <c r="E129" s="30">
        <v>0</v>
      </c>
      <c r="F129" s="30"/>
      <c r="G129" s="69"/>
      <c r="H129" s="69"/>
      <c r="I129" s="69"/>
      <c r="J129" s="30"/>
      <c r="K129" s="30"/>
    </row>
    <row r="130" spans="1:11" x14ac:dyDescent="0.25">
      <c r="A130" s="9"/>
      <c r="B130" s="9"/>
      <c r="C130" s="9" t="s">
        <v>44</v>
      </c>
      <c r="D130" s="31">
        <f t="shared" si="39"/>
        <v>0</v>
      </c>
      <c r="E130" s="41"/>
      <c r="F130" s="41"/>
      <c r="G130" s="41"/>
      <c r="H130" s="41"/>
      <c r="I130" s="41"/>
      <c r="J130" s="41"/>
      <c r="K130" s="41"/>
    </row>
    <row r="131" spans="1:11" x14ac:dyDescent="0.25">
      <c r="A131" s="10"/>
      <c r="B131" s="10"/>
      <c r="C131" s="10" t="s">
        <v>43</v>
      </c>
      <c r="D131" s="31">
        <f t="shared" si="39"/>
        <v>0</v>
      </c>
      <c r="E131" s="30"/>
      <c r="F131" s="30"/>
      <c r="G131" s="30"/>
      <c r="H131" s="30"/>
      <c r="I131" s="30"/>
      <c r="J131" s="30"/>
      <c r="K131" s="30"/>
    </row>
    <row r="132" spans="1:11" x14ac:dyDescent="0.25">
      <c r="A132" s="10"/>
      <c r="B132" s="10"/>
      <c r="C132" s="10" t="s">
        <v>8</v>
      </c>
      <c r="D132" s="31">
        <f t="shared" si="39"/>
        <v>0</v>
      </c>
      <c r="E132" s="29">
        <f>E124-E133</f>
        <v>0</v>
      </c>
      <c r="F132" s="29">
        <f>F124-F133</f>
        <v>0</v>
      </c>
      <c r="G132" s="29">
        <f>G124-G133</f>
        <v>0</v>
      </c>
      <c r="H132" s="29">
        <f>H124-H133</f>
        <v>0</v>
      </c>
      <c r="I132" s="29">
        <f>I124-I133</f>
        <v>0</v>
      </c>
      <c r="J132" s="29">
        <f t="shared" ref="J132:K132" si="60">J124-J133</f>
        <v>0</v>
      </c>
      <c r="K132" s="29">
        <f t="shared" si="60"/>
        <v>0</v>
      </c>
    </row>
    <row r="133" spans="1:11" x14ac:dyDescent="0.25">
      <c r="A133" s="10"/>
      <c r="B133" s="10"/>
      <c r="C133" s="10" t="s">
        <v>9</v>
      </c>
      <c r="D133" s="31">
        <f t="shared" si="39"/>
        <v>0</v>
      </c>
      <c r="E133" s="34">
        <f>SUM(E134:E136)</f>
        <v>0</v>
      </c>
      <c r="F133" s="34">
        <f t="shared" ref="F133:K133" si="61">SUM(F134:F136)</f>
        <v>0</v>
      </c>
      <c r="G133" s="34">
        <f t="shared" si="61"/>
        <v>0</v>
      </c>
      <c r="H133" s="34">
        <f t="shared" si="61"/>
        <v>0</v>
      </c>
      <c r="I133" s="34">
        <f t="shared" si="61"/>
        <v>0</v>
      </c>
      <c r="J133" s="34">
        <f t="shared" si="61"/>
        <v>0</v>
      </c>
      <c r="K133" s="34">
        <f t="shared" si="61"/>
        <v>0</v>
      </c>
    </row>
    <row r="134" spans="1:11" x14ac:dyDescent="0.25">
      <c r="A134" s="10"/>
      <c r="B134" s="10"/>
      <c r="C134" s="10" t="s">
        <v>5</v>
      </c>
      <c r="D134" s="31">
        <f t="shared" si="39"/>
        <v>0</v>
      </c>
      <c r="E134" s="29"/>
      <c r="F134" s="29"/>
      <c r="G134" s="29"/>
      <c r="H134" s="29"/>
      <c r="I134" s="29"/>
      <c r="J134" s="29"/>
      <c r="K134" s="29"/>
    </row>
    <row r="135" spans="1:11" x14ac:dyDescent="0.25">
      <c r="A135" s="10"/>
      <c r="B135" s="10"/>
      <c r="C135" s="10" t="s">
        <v>6</v>
      </c>
      <c r="D135" s="31">
        <f t="shared" si="39"/>
        <v>0</v>
      </c>
      <c r="E135" s="29">
        <v>0</v>
      </c>
      <c r="F135" s="29"/>
      <c r="G135" s="29"/>
      <c r="H135" s="29"/>
      <c r="I135" s="29"/>
      <c r="J135" s="29"/>
      <c r="K135" s="29"/>
    </row>
    <row r="136" spans="1:11" x14ac:dyDescent="0.25">
      <c r="A136" s="10"/>
      <c r="B136" s="10"/>
      <c r="C136" s="10" t="s">
        <v>7</v>
      </c>
      <c r="D136" s="31">
        <f t="shared" si="39"/>
        <v>0</v>
      </c>
      <c r="E136" s="29"/>
      <c r="F136" s="29"/>
      <c r="G136" s="29"/>
      <c r="H136" s="29"/>
      <c r="I136" s="29"/>
      <c r="J136" s="29"/>
      <c r="K136" s="29"/>
    </row>
    <row r="137" spans="1:11" x14ac:dyDescent="0.25">
      <c r="A137" s="9" t="s">
        <v>34</v>
      </c>
      <c r="B137" s="9" t="s">
        <v>36</v>
      </c>
      <c r="C137" s="9"/>
      <c r="D137" s="31">
        <f t="shared" si="39"/>
        <v>0</v>
      </c>
      <c r="E137" s="39">
        <f>SUM(E139:E143)+E146</f>
        <v>0</v>
      </c>
      <c r="F137" s="39">
        <f t="shared" ref="F137:I137" si="62">SUM(F139:F143)+F146</f>
        <v>0</v>
      </c>
      <c r="G137" s="39">
        <f t="shared" si="62"/>
        <v>0</v>
      </c>
      <c r="H137" s="39">
        <f t="shared" si="62"/>
        <v>0</v>
      </c>
      <c r="I137" s="39">
        <f t="shared" si="62"/>
        <v>0</v>
      </c>
      <c r="J137" s="39">
        <f t="shared" ref="J137:K137" si="63">SUM(J139:J143)+J146</f>
        <v>0</v>
      </c>
      <c r="K137" s="39">
        <f t="shared" si="63"/>
        <v>0</v>
      </c>
    </row>
    <row r="138" spans="1:11" x14ac:dyDescent="0.25">
      <c r="A138" s="9"/>
      <c r="B138" s="9"/>
      <c r="C138" s="9" t="s">
        <v>22</v>
      </c>
      <c r="D138" s="31">
        <f t="shared" si="39"/>
        <v>0</v>
      </c>
      <c r="E138" s="43">
        <f>E139+E140+E142+E143</f>
        <v>0</v>
      </c>
      <c r="F138" s="43">
        <f t="shared" ref="F138:K138" si="64">F139+F140+F142+F143</f>
        <v>0</v>
      </c>
      <c r="G138" s="43">
        <f t="shared" si="64"/>
        <v>0</v>
      </c>
      <c r="H138" s="43">
        <f t="shared" si="64"/>
        <v>0</v>
      </c>
      <c r="I138" s="43">
        <f t="shared" si="64"/>
        <v>0</v>
      </c>
      <c r="J138" s="43">
        <f t="shared" si="64"/>
        <v>0</v>
      </c>
      <c r="K138" s="43">
        <f t="shared" si="64"/>
        <v>0</v>
      </c>
    </row>
    <row r="139" spans="1:11" x14ac:dyDescent="0.25">
      <c r="A139" s="9"/>
      <c r="B139" s="9"/>
      <c r="C139" s="9" t="s">
        <v>5</v>
      </c>
      <c r="D139" s="31">
        <f t="shared" si="39"/>
        <v>0</v>
      </c>
      <c r="E139" s="40"/>
      <c r="F139" s="40"/>
      <c r="G139" s="40"/>
      <c r="H139" s="40"/>
      <c r="I139" s="40"/>
      <c r="J139" s="40"/>
      <c r="K139" s="40"/>
    </row>
    <row r="140" spans="1:11" x14ac:dyDescent="0.25">
      <c r="A140" s="9"/>
      <c r="B140" s="9"/>
      <c r="C140" s="9" t="s">
        <v>6</v>
      </c>
      <c r="D140" s="31">
        <f t="shared" si="39"/>
        <v>0</v>
      </c>
      <c r="E140" s="40">
        <v>0</v>
      </c>
      <c r="F140" s="40">
        <f>1996425-1996425</f>
        <v>0</v>
      </c>
      <c r="G140" s="40"/>
      <c r="H140" s="40"/>
      <c r="I140" s="40"/>
      <c r="J140" s="40"/>
      <c r="K140" s="40"/>
    </row>
    <row r="141" spans="1:11" x14ac:dyDescent="0.25">
      <c r="A141" s="9"/>
      <c r="B141" s="9"/>
      <c r="C141" s="9" t="s">
        <v>44</v>
      </c>
      <c r="D141" s="31">
        <f t="shared" si="39"/>
        <v>0</v>
      </c>
      <c r="E141" s="40"/>
      <c r="F141" s="40">
        <v>0</v>
      </c>
      <c r="G141" s="40"/>
      <c r="H141" s="40"/>
      <c r="I141" s="40"/>
      <c r="J141" s="40"/>
      <c r="K141" s="40"/>
    </row>
    <row r="142" spans="1:11" x14ac:dyDescent="0.25">
      <c r="A142" s="9"/>
      <c r="B142" s="9"/>
      <c r="C142" s="9" t="s">
        <v>7</v>
      </c>
      <c r="D142" s="31">
        <f t="shared" si="39"/>
        <v>0</v>
      </c>
      <c r="E142" s="41">
        <v>0</v>
      </c>
      <c r="F142" s="41"/>
      <c r="G142" s="41"/>
      <c r="H142" s="41"/>
      <c r="I142" s="41"/>
      <c r="J142" s="41"/>
      <c r="K142" s="41"/>
    </row>
    <row r="143" spans="1:11" x14ac:dyDescent="0.25">
      <c r="A143" s="9"/>
      <c r="B143" s="9"/>
      <c r="C143" s="9" t="s">
        <v>44</v>
      </c>
      <c r="D143" s="31">
        <f t="shared" si="39"/>
        <v>0</v>
      </c>
      <c r="E143" s="41"/>
      <c r="F143" s="41">
        <v>0</v>
      </c>
      <c r="G143" s="41"/>
      <c r="H143" s="41"/>
      <c r="I143" s="41"/>
      <c r="J143" s="41"/>
      <c r="K143" s="41"/>
    </row>
    <row r="144" spans="1:11" x14ac:dyDescent="0.25">
      <c r="A144" s="9"/>
      <c r="B144" s="9"/>
      <c r="C144" s="9" t="s">
        <v>43</v>
      </c>
      <c r="D144" s="31">
        <f t="shared" ref="D144:D162" si="65">SUM(E144:K144)</f>
        <v>0</v>
      </c>
      <c r="E144" s="41"/>
      <c r="F144" s="41"/>
      <c r="G144" s="41"/>
      <c r="H144" s="41"/>
      <c r="I144" s="41"/>
      <c r="J144" s="41"/>
      <c r="K144" s="41"/>
    </row>
    <row r="145" spans="1:11" x14ac:dyDescent="0.25">
      <c r="A145" s="9"/>
      <c r="B145" s="9"/>
      <c r="C145" s="9" t="s">
        <v>8</v>
      </c>
      <c r="D145" s="31">
        <f t="shared" si="65"/>
        <v>0</v>
      </c>
      <c r="E145" s="40">
        <f>E137-E146</f>
        <v>0</v>
      </c>
      <c r="F145" s="40">
        <f t="shared" ref="F145:K145" si="66">F137-F146</f>
        <v>0</v>
      </c>
      <c r="G145" s="40"/>
      <c r="H145" s="40"/>
      <c r="I145" s="40">
        <f t="shared" si="66"/>
        <v>0</v>
      </c>
      <c r="J145" s="40">
        <f t="shared" si="66"/>
        <v>0</v>
      </c>
      <c r="K145" s="40">
        <f t="shared" si="66"/>
        <v>0</v>
      </c>
    </row>
    <row r="146" spans="1:11" x14ac:dyDescent="0.25">
      <c r="A146" s="9"/>
      <c r="B146" s="9"/>
      <c r="C146" s="9" t="s">
        <v>9</v>
      </c>
      <c r="D146" s="31">
        <f t="shared" si="65"/>
        <v>0</v>
      </c>
      <c r="E146" s="44">
        <f>SUM(E147:E149)</f>
        <v>0</v>
      </c>
      <c r="F146" s="44">
        <f t="shared" ref="F146:K146" si="67">SUM(F147:F149)</f>
        <v>0</v>
      </c>
      <c r="G146" s="44">
        <f t="shared" si="67"/>
        <v>0</v>
      </c>
      <c r="H146" s="44">
        <f t="shared" si="67"/>
        <v>0</v>
      </c>
      <c r="I146" s="44">
        <f t="shared" si="67"/>
        <v>0</v>
      </c>
      <c r="J146" s="44">
        <f t="shared" si="67"/>
        <v>0</v>
      </c>
      <c r="K146" s="44">
        <f t="shared" si="67"/>
        <v>0</v>
      </c>
    </row>
    <row r="147" spans="1:11" x14ac:dyDescent="0.25">
      <c r="A147" s="9"/>
      <c r="B147" s="9"/>
      <c r="C147" s="9" t="s">
        <v>5</v>
      </c>
      <c r="D147" s="31">
        <f t="shared" si="65"/>
        <v>0</v>
      </c>
      <c r="E147" s="40"/>
      <c r="F147" s="40"/>
      <c r="G147" s="40"/>
      <c r="H147" s="40"/>
      <c r="I147" s="40"/>
      <c r="J147" s="40"/>
      <c r="K147" s="40"/>
    </row>
    <row r="148" spans="1:11" x14ac:dyDescent="0.25">
      <c r="A148" s="9"/>
      <c r="B148" s="9"/>
      <c r="C148" s="9" t="s">
        <v>6</v>
      </c>
      <c r="D148" s="31">
        <f t="shared" si="65"/>
        <v>0</v>
      </c>
      <c r="E148" s="40">
        <v>0</v>
      </c>
      <c r="F148" s="40"/>
      <c r="G148" s="40"/>
      <c r="H148" s="40"/>
      <c r="I148" s="40"/>
      <c r="J148" s="40"/>
      <c r="K148" s="40"/>
    </row>
    <row r="149" spans="1:11" x14ac:dyDescent="0.25">
      <c r="A149" s="9"/>
      <c r="B149" s="9"/>
      <c r="C149" s="9" t="s">
        <v>7</v>
      </c>
      <c r="D149" s="31">
        <f t="shared" si="65"/>
        <v>0</v>
      </c>
      <c r="E149" s="40"/>
      <c r="F149" s="40"/>
      <c r="G149" s="40"/>
      <c r="H149" s="40"/>
      <c r="I149" s="40"/>
      <c r="J149" s="40"/>
      <c r="K149" s="40"/>
    </row>
    <row r="150" spans="1:11" x14ac:dyDescent="0.25">
      <c r="A150" s="10" t="s">
        <v>46</v>
      </c>
      <c r="B150" s="10" t="s">
        <v>45</v>
      </c>
      <c r="C150" s="10"/>
      <c r="D150" s="31">
        <f t="shared" si="65"/>
        <v>96713630.659999996</v>
      </c>
      <c r="E150" s="31">
        <f>SUM(E152:E156)+E159</f>
        <v>0</v>
      </c>
      <c r="F150" s="54">
        <f>SUM(F152:F156)+F159</f>
        <v>16713630.66</v>
      </c>
      <c r="G150" s="31">
        <f>SUM(G152:G156)+G159</f>
        <v>16000000</v>
      </c>
      <c r="H150" s="31">
        <f t="shared" ref="H150:I150" si="68">SUM(H152:H156)+H159</f>
        <v>16000000</v>
      </c>
      <c r="I150" s="31">
        <f t="shared" si="68"/>
        <v>16000000</v>
      </c>
      <c r="J150" s="31">
        <f t="shared" ref="J150:K150" si="69">SUM(J152:J156)+J159</f>
        <v>16000000</v>
      </c>
      <c r="K150" s="31">
        <f t="shared" si="69"/>
        <v>16000000</v>
      </c>
    </row>
    <row r="151" spans="1:11" x14ac:dyDescent="0.25">
      <c r="A151" s="10"/>
      <c r="B151" s="10"/>
      <c r="C151" s="10" t="s">
        <v>22</v>
      </c>
      <c r="D151" s="31">
        <f t="shared" si="65"/>
        <v>64713630.659999996</v>
      </c>
      <c r="E151" s="33">
        <f>E152+E153+E155+E156</f>
        <v>0</v>
      </c>
      <c r="F151" s="33">
        <f>F152+F153+F155+F156</f>
        <v>16713630.66</v>
      </c>
      <c r="G151" s="33">
        <f>G152+G153+G155+G156</f>
        <v>16000000</v>
      </c>
      <c r="H151" s="33">
        <f t="shared" ref="H151:I151" si="70">H152+H153+H155+H156</f>
        <v>16000000</v>
      </c>
      <c r="I151" s="33">
        <f t="shared" si="70"/>
        <v>16000000</v>
      </c>
      <c r="J151" s="33">
        <f t="shared" ref="J151:K151" si="71">J152+J153+J155+J156</f>
        <v>0</v>
      </c>
      <c r="K151" s="33">
        <f t="shared" si="71"/>
        <v>0</v>
      </c>
    </row>
    <row r="152" spans="1:11" x14ac:dyDescent="0.25">
      <c r="A152" s="10"/>
      <c r="B152" s="10"/>
      <c r="C152" s="10" t="s">
        <v>5</v>
      </c>
      <c r="D152" s="31">
        <f t="shared" si="65"/>
        <v>0</v>
      </c>
      <c r="E152" s="29"/>
      <c r="F152" s="29"/>
      <c r="G152" s="29"/>
      <c r="H152" s="29"/>
      <c r="I152" s="29"/>
      <c r="J152" s="29"/>
      <c r="K152" s="29"/>
    </row>
    <row r="153" spans="1:11" x14ac:dyDescent="0.25">
      <c r="A153" s="10"/>
      <c r="B153" s="10"/>
      <c r="C153" s="10" t="s">
        <v>6</v>
      </c>
      <c r="D153" s="31">
        <f t="shared" si="65"/>
        <v>61477949.119999997</v>
      </c>
      <c r="E153" s="29">
        <v>0</v>
      </c>
      <c r="F153" s="68">
        <v>15877949.119999999</v>
      </c>
      <c r="G153" s="29">
        <v>15200000</v>
      </c>
      <c r="H153" s="29">
        <v>15200000</v>
      </c>
      <c r="I153" s="29">
        <v>15200000</v>
      </c>
      <c r="J153" s="29"/>
      <c r="K153" s="29"/>
    </row>
    <row r="154" spans="1:11" x14ac:dyDescent="0.25">
      <c r="A154" s="9"/>
      <c r="B154" s="9"/>
      <c r="C154" s="9" t="s">
        <v>44</v>
      </c>
      <c r="D154" s="31">
        <f t="shared" si="65"/>
        <v>0</v>
      </c>
      <c r="E154" s="40"/>
      <c r="F154" s="40"/>
      <c r="G154" s="40"/>
      <c r="H154" s="40"/>
      <c r="I154" s="40"/>
      <c r="J154" s="40"/>
      <c r="K154" s="40"/>
    </row>
    <row r="155" spans="1:11" x14ac:dyDescent="0.25">
      <c r="A155" s="10"/>
      <c r="B155" s="10"/>
      <c r="C155" s="10" t="s">
        <v>7</v>
      </c>
      <c r="D155" s="31">
        <f t="shared" si="65"/>
        <v>3235681.54</v>
      </c>
      <c r="E155" s="30">
        <v>0</v>
      </c>
      <c r="F155" s="69">
        <f>835681.54</f>
        <v>835681.54</v>
      </c>
      <c r="G155" s="30">
        <v>800000</v>
      </c>
      <c r="H155" s="30">
        <v>800000</v>
      </c>
      <c r="I155" s="30">
        <v>800000</v>
      </c>
      <c r="J155" s="30"/>
      <c r="K155" s="30"/>
    </row>
    <row r="156" spans="1:11" x14ac:dyDescent="0.25">
      <c r="A156" s="9"/>
      <c r="B156" s="9"/>
      <c r="C156" s="9" t="s">
        <v>44</v>
      </c>
      <c r="D156" s="31">
        <f t="shared" si="65"/>
        <v>0</v>
      </c>
      <c r="E156" s="41"/>
      <c r="F156" s="41"/>
      <c r="G156" s="41"/>
      <c r="H156" s="41"/>
      <c r="I156" s="41"/>
      <c r="J156" s="41"/>
      <c r="K156" s="41"/>
    </row>
    <row r="157" spans="1:11" x14ac:dyDescent="0.25">
      <c r="A157" s="10"/>
      <c r="B157" s="10"/>
      <c r="C157" s="10" t="s">
        <v>43</v>
      </c>
      <c r="D157" s="31">
        <f t="shared" si="65"/>
        <v>0</v>
      </c>
      <c r="E157" s="30"/>
      <c r="F157" s="30"/>
      <c r="G157" s="30"/>
      <c r="H157" s="30"/>
      <c r="I157" s="30"/>
      <c r="J157" s="30"/>
      <c r="K157" s="30"/>
    </row>
    <row r="158" spans="1:11" x14ac:dyDescent="0.25">
      <c r="A158" s="10"/>
      <c r="B158" s="10"/>
      <c r="C158" s="10" t="s">
        <v>8</v>
      </c>
      <c r="D158" s="31">
        <f t="shared" si="65"/>
        <v>64713630.659999996</v>
      </c>
      <c r="E158" s="29">
        <f>E150-E159</f>
        <v>0</v>
      </c>
      <c r="F158" s="68">
        <f>F150-F159</f>
        <v>16713630.66</v>
      </c>
      <c r="G158" s="29">
        <f>G150-G159</f>
        <v>16000000</v>
      </c>
      <c r="H158" s="29">
        <f t="shared" ref="H158:I158" si="72">H150-H159</f>
        <v>16000000</v>
      </c>
      <c r="I158" s="29">
        <f t="shared" si="72"/>
        <v>16000000</v>
      </c>
      <c r="J158" s="29">
        <f t="shared" ref="J158:K158" si="73">J150-J159</f>
        <v>0</v>
      </c>
      <c r="K158" s="29">
        <f t="shared" si="73"/>
        <v>0</v>
      </c>
    </row>
    <row r="159" spans="1:11" x14ac:dyDescent="0.25">
      <c r="A159" s="10"/>
      <c r="B159" s="10"/>
      <c r="C159" s="10" t="s">
        <v>9</v>
      </c>
      <c r="D159" s="31">
        <f t="shared" si="65"/>
        <v>32000000</v>
      </c>
      <c r="E159" s="34">
        <f>SUM(E160:E162)</f>
        <v>0</v>
      </c>
      <c r="F159" s="34">
        <f t="shared" ref="F159:K159" si="74">SUM(F160:F162)</f>
        <v>0</v>
      </c>
      <c r="G159" s="34">
        <f t="shared" si="74"/>
        <v>0</v>
      </c>
      <c r="H159" s="34">
        <f t="shared" si="74"/>
        <v>0</v>
      </c>
      <c r="I159" s="34">
        <f t="shared" si="74"/>
        <v>0</v>
      </c>
      <c r="J159" s="34">
        <f t="shared" si="74"/>
        <v>16000000</v>
      </c>
      <c r="K159" s="34">
        <f t="shared" si="74"/>
        <v>16000000</v>
      </c>
    </row>
    <row r="160" spans="1:11" x14ac:dyDescent="0.25">
      <c r="A160" s="10"/>
      <c r="B160" s="10"/>
      <c r="C160" s="10" t="s">
        <v>5</v>
      </c>
      <c r="D160" s="31">
        <f t="shared" si="65"/>
        <v>0</v>
      </c>
      <c r="E160" s="29"/>
      <c r="F160" s="29"/>
      <c r="G160" s="29"/>
      <c r="H160" s="29"/>
      <c r="I160" s="29"/>
      <c r="J160" s="29"/>
      <c r="K160" s="29"/>
    </row>
    <row r="161" spans="1:11" x14ac:dyDescent="0.25">
      <c r="A161" s="10"/>
      <c r="B161" s="10"/>
      <c r="C161" s="10" t="s">
        <v>6</v>
      </c>
      <c r="D161" s="31">
        <f t="shared" si="65"/>
        <v>30400000</v>
      </c>
      <c r="E161" s="29">
        <v>0</v>
      </c>
      <c r="F161" s="29"/>
      <c r="G161" s="29"/>
      <c r="H161" s="29"/>
      <c r="I161" s="29"/>
      <c r="J161" s="29">
        <v>15200000</v>
      </c>
      <c r="K161" s="29">
        <v>15200000</v>
      </c>
    </row>
    <row r="162" spans="1:11" x14ac:dyDescent="0.25">
      <c r="A162" s="10"/>
      <c r="B162" s="10"/>
      <c r="C162" s="10" t="s">
        <v>7</v>
      </c>
      <c r="D162" s="31">
        <f t="shared" si="65"/>
        <v>1600000</v>
      </c>
      <c r="E162" s="29"/>
      <c r="F162" s="29"/>
      <c r="G162" s="29"/>
      <c r="H162" s="29"/>
      <c r="I162" s="29"/>
      <c r="J162" s="29">
        <v>800000</v>
      </c>
      <c r="K162" s="29">
        <v>800000</v>
      </c>
    </row>
  </sheetData>
  <printOptions horizontalCentered="1"/>
  <pageMargins left="0.31496062992125984" right="0.31496062992125984" top="0.35433070866141736" bottom="0.35433070866141736" header="0.31496062992125984" footer="0.31496062992125984"/>
  <pageSetup paperSize="9" scale="67" fitToHeight="5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2"/>
  <sheetViews>
    <sheetView topLeftCell="A7" workbookViewId="0">
      <selection activeCell="A7" sqref="A1:XFD1048576"/>
    </sheetView>
  </sheetViews>
  <sheetFormatPr defaultColWidth="9.140625" defaultRowHeight="15" x14ac:dyDescent="0.25"/>
  <cols>
    <col min="1" max="1" width="4.85546875" style="11" customWidth="1"/>
    <col min="2" max="2" width="15.7109375" style="11" customWidth="1"/>
    <col min="3" max="3" width="8.85546875" style="11" customWidth="1"/>
    <col min="4" max="4" width="19.28515625" style="11" customWidth="1"/>
    <col min="5" max="5" width="16.5703125" style="11" customWidth="1"/>
    <col min="6" max="6" width="17.85546875" style="11" customWidth="1"/>
    <col min="7" max="7" width="17.5703125" style="11" customWidth="1"/>
    <col min="8" max="8" width="19.140625" style="11" customWidth="1"/>
    <col min="9" max="9" width="17.7109375" style="11" customWidth="1"/>
    <col min="10" max="11" width="17" style="11" customWidth="1"/>
    <col min="12" max="12" width="20.5703125" style="45" customWidth="1"/>
    <col min="13" max="13" width="16.28515625" style="11" bestFit="1" customWidth="1"/>
    <col min="14" max="16384" width="9.140625" style="11"/>
  </cols>
  <sheetData>
    <row r="1" spans="1:12" x14ac:dyDescent="0.25">
      <c r="C1" s="11" t="s">
        <v>55</v>
      </c>
      <c r="D1" s="55">
        <f>(D18+D25)/(D19+D26)</f>
        <v>4.2381906673669949</v>
      </c>
      <c r="E1" s="55">
        <f t="shared" ref="E1:K1" si="0">(E18+E25)/(E19+E26)</f>
        <v>0.70397766989672805</v>
      </c>
      <c r="F1" s="55">
        <f t="shared" si="0"/>
        <v>1.5748062045768629</v>
      </c>
      <c r="G1" s="55">
        <f t="shared" si="0"/>
        <v>23.795837706731245</v>
      </c>
      <c r="H1" s="55">
        <f t="shared" si="0"/>
        <v>2.5257159904534605</v>
      </c>
      <c r="I1" s="55">
        <f t="shared" si="0"/>
        <v>24.149431818181817</v>
      </c>
      <c r="J1" s="55">
        <f t="shared" si="0"/>
        <v>24.149431818181817</v>
      </c>
      <c r="K1" s="55">
        <f t="shared" si="0"/>
        <v>24.149431818181817</v>
      </c>
    </row>
    <row r="2" spans="1:12" x14ac:dyDescent="0.25">
      <c r="C2" s="11" t="s">
        <v>51</v>
      </c>
      <c r="D2" s="55">
        <f>(D30+D37)/(D31+D38)</f>
        <v>18.764991543752242</v>
      </c>
      <c r="E2" s="55">
        <f t="shared" ref="E2:K2" si="1">(E30+E37)/(E31+E38)</f>
        <v>13.335084826003943</v>
      </c>
      <c r="F2" s="55">
        <f t="shared" si="1"/>
        <v>18.964429558750034</v>
      </c>
      <c r="G2" s="55">
        <f t="shared" si="1"/>
        <v>19</v>
      </c>
      <c r="H2" s="55">
        <f t="shared" si="1"/>
        <v>19</v>
      </c>
      <c r="I2" s="55">
        <f t="shared" si="1"/>
        <v>19</v>
      </c>
      <c r="J2" s="55">
        <f t="shared" si="1"/>
        <v>19</v>
      </c>
      <c r="K2" s="55">
        <f t="shared" si="1"/>
        <v>19</v>
      </c>
    </row>
    <row r="3" spans="1:12" x14ac:dyDescent="0.25">
      <c r="C3" s="11" t="s">
        <v>52</v>
      </c>
      <c r="D3" s="55">
        <f>(D78+D85)/(D79+D86)</f>
        <v>1.2204185014956459</v>
      </c>
      <c r="E3" s="55">
        <f t="shared" ref="E3:K3" si="2">(E78+E85)/(E79+E86)</f>
        <v>0.38025586666666666</v>
      </c>
      <c r="F3" s="55">
        <f t="shared" si="2"/>
        <v>0.52955483958601546</v>
      </c>
      <c r="G3" s="55">
        <f t="shared" si="2"/>
        <v>745.44304230361479</v>
      </c>
      <c r="H3" s="55">
        <f t="shared" si="2"/>
        <v>0.59273333333333333</v>
      </c>
      <c r="I3" s="55" t="e">
        <f t="shared" si="2"/>
        <v>#DIV/0!</v>
      </c>
      <c r="J3" s="55" t="e">
        <f t="shared" si="2"/>
        <v>#DIV/0!</v>
      </c>
      <c r="K3" s="55" t="e">
        <f t="shared" si="2"/>
        <v>#DIV/0!</v>
      </c>
    </row>
    <row r="4" spans="1:12" x14ac:dyDescent="0.25">
      <c r="C4" s="11" t="s">
        <v>53</v>
      </c>
      <c r="D4" s="55">
        <f>(D114+D122)/(D116+D123)</f>
        <v>18.999999971048549</v>
      </c>
      <c r="E4" s="55" t="e">
        <f t="shared" ref="E4:K4" si="3">(E114+E122)/(E116+E123)</f>
        <v>#DIV/0!</v>
      </c>
      <c r="F4" s="55">
        <f t="shared" si="3"/>
        <v>18.999999832472067</v>
      </c>
      <c r="G4" s="55">
        <f t="shared" si="3"/>
        <v>19</v>
      </c>
      <c r="H4" s="55">
        <f t="shared" si="3"/>
        <v>19</v>
      </c>
      <c r="I4" s="55">
        <f t="shared" si="3"/>
        <v>19</v>
      </c>
      <c r="J4" s="55">
        <f t="shared" si="3"/>
        <v>19</v>
      </c>
      <c r="K4" s="55">
        <f t="shared" si="3"/>
        <v>19</v>
      </c>
    </row>
    <row r="5" spans="1:12" x14ac:dyDescent="0.25">
      <c r="C5" s="35" t="s">
        <v>54</v>
      </c>
      <c r="D5" s="35">
        <f>D18/D19</f>
        <v>4.0258728514978808</v>
      </c>
      <c r="E5" s="35">
        <f t="shared" ref="E5:K5" si="4">E18/E19</f>
        <v>0.70397766989672805</v>
      </c>
      <c r="F5" s="35">
        <f t="shared" si="4"/>
        <v>1.5748062045768629</v>
      </c>
      <c r="G5" s="35">
        <f t="shared" si="4"/>
        <v>24.27194104299048</v>
      </c>
      <c r="H5" s="35">
        <f t="shared" si="4"/>
        <v>24.051704545454545</v>
      </c>
      <c r="I5" s="35">
        <f t="shared" si="4"/>
        <v>24.149431818181817</v>
      </c>
      <c r="J5" s="35" t="e">
        <f t="shared" si="4"/>
        <v>#DIV/0!</v>
      </c>
      <c r="K5" s="35" t="e">
        <f t="shared" si="4"/>
        <v>#DIV/0!</v>
      </c>
    </row>
    <row r="6" spans="1:12" x14ac:dyDescent="0.25">
      <c r="C6" s="35" t="s">
        <v>51</v>
      </c>
      <c r="D6" s="35">
        <f>D30/D31</f>
        <v>18.644168869337129</v>
      </c>
      <c r="E6" s="35">
        <f t="shared" ref="E6:K6" si="5">E30/E31</f>
        <v>13.335084826003943</v>
      </c>
      <c r="F6" s="35">
        <f t="shared" si="5"/>
        <v>18.964429558750034</v>
      </c>
      <c r="G6" s="35">
        <f t="shared" si="5"/>
        <v>19</v>
      </c>
      <c r="H6" s="35">
        <f t="shared" si="5"/>
        <v>19</v>
      </c>
      <c r="I6" s="35">
        <f t="shared" si="5"/>
        <v>19</v>
      </c>
      <c r="J6" s="35" t="e">
        <f t="shared" si="5"/>
        <v>#DIV/0!</v>
      </c>
      <c r="K6" s="35" t="e">
        <f t="shared" si="5"/>
        <v>#DIV/0!</v>
      </c>
    </row>
    <row r="7" spans="1:12" x14ac:dyDescent="0.25">
      <c r="C7" s="35" t="s">
        <v>52</v>
      </c>
      <c r="D7" s="35">
        <f>D78/D79</f>
        <v>1.2255550942001701</v>
      </c>
      <c r="E7" s="35">
        <f t="shared" ref="E7:K7" si="6">E78/E79</f>
        <v>0.38025586666666666</v>
      </c>
      <c r="F7" s="35">
        <f t="shared" si="6"/>
        <v>0.52955483958601546</v>
      </c>
      <c r="G7" s="35">
        <f t="shared" si="6"/>
        <v>745.44304230361479</v>
      </c>
      <c r="H7" s="35" t="e">
        <f t="shared" si="6"/>
        <v>#DIV/0!</v>
      </c>
      <c r="I7" s="35" t="e">
        <f t="shared" si="6"/>
        <v>#DIV/0!</v>
      </c>
      <c r="J7" s="35" t="e">
        <f t="shared" si="6"/>
        <v>#DIV/0!</v>
      </c>
      <c r="K7" s="35" t="e">
        <f t="shared" si="6"/>
        <v>#DIV/0!</v>
      </c>
    </row>
    <row r="8" spans="1:12" x14ac:dyDescent="0.25">
      <c r="C8" s="35" t="s">
        <v>53</v>
      </c>
      <c r="D8" s="35">
        <f>D114/D116</f>
        <v>18.999999942521221</v>
      </c>
      <c r="E8" s="35" t="e">
        <f t="shared" ref="E8:K8" si="7">E114/E116</f>
        <v>#DIV/0!</v>
      </c>
      <c r="F8" s="35">
        <f t="shared" si="7"/>
        <v>18.999999832472067</v>
      </c>
      <c r="G8" s="35" t="e">
        <f t="shared" si="7"/>
        <v>#DIV/0!</v>
      </c>
      <c r="H8" s="35">
        <f t="shared" si="7"/>
        <v>19</v>
      </c>
      <c r="I8" s="35">
        <f t="shared" si="7"/>
        <v>19</v>
      </c>
      <c r="J8" s="35" t="e">
        <f t="shared" si="7"/>
        <v>#DIV/0!</v>
      </c>
      <c r="K8" s="35" t="e">
        <f t="shared" si="7"/>
        <v>#DIV/0!</v>
      </c>
    </row>
    <row r="9" spans="1:12" x14ac:dyDescent="0.25">
      <c r="C9" s="11" t="s">
        <v>9</v>
      </c>
      <c r="D9" s="11">
        <f>D25/D26</f>
        <v>4.7133832976445396</v>
      </c>
      <c r="E9" s="11" t="e">
        <f t="shared" ref="E9:K9" si="8">E25/E26</f>
        <v>#DIV/0!</v>
      </c>
      <c r="F9" s="11" t="e">
        <f t="shared" si="8"/>
        <v>#DIV/0!</v>
      </c>
      <c r="G9" s="11">
        <f t="shared" si="8"/>
        <v>19</v>
      </c>
      <c r="H9" s="11">
        <f t="shared" si="8"/>
        <v>0</v>
      </c>
      <c r="I9" s="11" t="e">
        <f t="shared" si="8"/>
        <v>#DIV/0!</v>
      </c>
      <c r="J9" s="11">
        <f t="shared" si="8"/>
        <v>24.149431818181817</v>
      </c>
      <c r="K9" s="11">
        <f t="shared" si="8"/>
        <v>24.149431818181817</v>
      </c>
    </row>
    <row r="10" spans="1:12" x14ac:dyDescent="0.25">
      <c r="C10" s="11" t="s">
        <v>51</v>
      </c>
      <c r="D10" s="11">
        <f>D37/D38</f>
        <v>19</v>
      </c>
      <c r="E10" s="11" t="e">
        <f t="shared" ref="E10:K10" si="9">E37/E38</f>
        <v>#DIV/0!</v>
      </c>
      <c r="F10" s="11" t="e">
        <f t="shared" si="9"/>
        <v>#DIV/0!</v>
      </c>
      <c r="G10" s="11" t="e">
        <f t="shared" si="9"/>
        <v>#DIV/0!</v>
      </c>
      <c r="H10" s="11" t="e">
        <f t="shared" si="9"/>
        <v>#DIV/0!</v>
      </c>
      <c r="I10" s="11" t="e">
        <f t="shared" si="9"/>
        <v>#DIV/0!</v>
      </c>
      <c r="J10" s="11">
        <f t="shared" si="9"/>
        <v>19</v>
      </c>
      <c r="K10" s="11">
        <f t="shared" si="9"/>
        <v>19</v>
      </c>
    </row>
    <row r="11" spans="1:12" x14ac:dyDescent="0.25">
      <c r="C11" s="11" t="s">
        <v>52</v>
      </c>
      <c r="D11" s="11">
        <f>D85/D86</f>
        <v>1.2083999999999999</v>
      </c>
      <c r="E11" s="11" t="e">
        <f t="shared" ref="E11:K11" si="10">E85/E86</f>
        <v>#DIV/0!</v>
      </c>
      <c r="F11" s="11" t="e">
        <f t="shared" si="10"/>
        <v>#DIV/0!</v>
      </c>
      <c r="G11" s="11" t="e">
        <f t="shared" si="10"/>
        <v>#DIV/0!</v>
      </c>
      <c r="H11" s="11">
        <f t="shared" si="10"/>
        <v>0</v>
      </c>
      <c r="I11" s="11" t="e">
        <f t="shared" si="10"/>
        <v>#DIV/0!</v>
      </c>
      <c r="J11" s="11" t="e">
        <f t="shared" si="10"/>
        <v>#DIV/0!</v>
      </c>
      <c r="K11" s="11" t="e">
        <f t="shared" si="10"/>
        <v>#DIV/0!</v>
      </c>
    </row>
    <row r="12" spans="1:12" x14ac:dyDescent="0.25">
      <c r="C12" s="11" t="s">
        <v>53</v>
      </c>
      <c r="D12" s="11">
        <f>D85/D86</f>
        <v>1.2083999999999999</v>
      </c>
      <c r="E12" s="11" t="e">
        <f t="shared" ref="E12:K12" si="11">E85/E86</f>
        <v>#DIV/0!</v>
      </c>
      <c r="F12" s="11" t="e">
        <f t="shared" si="11"/>
        <v>#DIV/0!</v>
      </c>
      <c r="G12" s="11" t="e">
        <f t="shared" si="11"/>
        <v>#DIV/0!</v>
      </c>
      <c r="H12" s="11">
        <f t="shared" si="11"/>
        <v>0</v>
      </c>
      <c r="I12" s="11" t="e">
        <f t="shared" si="11"/>
        <v>#DIV/0!</v>
      </c>
      <c r="J12" s="11" t="e">
        <f t="shared" si="11"/>
        <v>#DIV/0!</v>
      </c>
      <c r="K12" s="11" t="e">
        <f t="shared" si="11"/>
        <v>#DIV/0!</v>
      </c>
    </row>
    <row r="14" spans="1:12" x14ac:dyDescent="0.25">
      <c r="A14" s="10" t="s">
        <v>0</v>
      </c>
      <c r="B14" s="10" t="s">
        <v>1</v>
      </c>
      <c r="C14" s="10" t="s">
        <v>2</v>
      </c>
      <c r="D14" s="10" t="s">
        <v>3</v>
      </c>
      <c r="E14" s="10">
        <v>2018</v>
      </c>
      <c r="F14" s="10">
        <v>2019</v>
      </c>
      <c r="G14" s="10">
        <v>2020</v>
      </c>
      <c r="H14" s="10">
        <v>2021</v>
      </c>
      <c r="I14" s="10">
        <v>2022</v>
      </c>
      <c r="J14" s="10">
        <v>2023</v>
      </c>
      <c r="K14" s="10">
        <v>2024</v>
      </c>
    </row>
    <row r="15" spans="1:12" x14ac:dyDescent="0.25">
      <c r="A15" s="10">
        <v>1</v>
      </c>
      <c r="B15" s="10"/>
      <c r="C15" s="10"/>
      <c r="D15" s="31">
        <f>SUM(E15:K15)</f>
        <v>3094994846.6199999</v>
      </c>
      <c r="E15" s="31">
        <f>E27+E75+E111</f>
        <v>131073660</v>
      </c>
      <c r="F15" s="54">
        <f t="shared" ref="E15:K18" si="12">F27+F75+F111</f>
        <v>359867704.62000006</v>
      </c>
      <c r="G15" s="31">
        <f t="shared" si="12"/>
        <v>219653482</v>
      </c>
      <c r="H15" s="31">
        <f>H27+H75+H111</f>
        <v>920455000</v>
      </c>
      <c r="I15" s="31">
        <f t="shared" si="12"/>
        <v>1021315000</v>
      </c>
      <c r="J15" s="31">
        <f t="shared" si="12"/>
        <v>221315000</v>
      </c>
      <c r="K15" s="31">
        <f t="shared" si="12"/>
        <v>221315000</v>
      </c>
      <c r="L15" s="46">
        <f>SUM(D17:D19)+D23++D21</f>
        <v>3094994846.6199999</v>
      </c>
    </row>
    <row r="16" spans="1:12" x14ac:dyDescent="0.25">
      <c r="A16" s="10"/>
      <c r="B16" s="10"/>
      <c r="C16" s="10" t="s">
        <v>22</v>
      </c>
      <c r="D16" s="31">
        <f t="shared" ref="D16:D79" si="13">SUM(E16:K16)</f>
        <v>1050610246.62</v>
      </c>
      <c r="E16" s="31">
        <f t="shared" si="12"/>
        <v>131073660</v>
      </c>
      <c r="F16" s="54">
        <f t="shared" si="12"/>
        <v>274113104.62</v>
      </c>
      <c r="G16" s="54">
        <f t="shared" si="12"/>
        <v>203653482</v>
      </c>
      <c r="H16" s="54">
        <f t="shared" si="12"/>
        <v>220455000</v>
      </c>
      <c r="I16" s="31">
        <f t="shared" si="12"/>
        <v>221315000</v>
      </c>
      <c r="J16" s="31">
        <f t="shared" si="12"/>
        <v>0</v>
      </c>
      <c r="K16" s="31">
        <f t="shared" si="12"/>
        <v>0</v>
      </c>
      <c r="L16" s="47">
        <f>L15-D15</f>
        <v>0</v>
      </c>
    </row>
    <row r="17" spans="1:13" x14ac:dyDescent="0.25">
      <c r="A17" s="10"/>
      <c r="B17" s="10"/>
      <c r="C17" s="10" t="s">
        <v>5</v>
      </c>
      <c r="D17" s="31">
        <f t="shared" si="13"/>
        <v>0</v>
      </c>
      <c r="E17" s="31">
        <f t="shared" si="12"/>
        <v>0</v>
      </c>
      <c r="F17" s="31">
        <f t="shared" si="12"/>
        <v>0</v>
      </c>
      <c r="G17" s="31">
        <f t="shared" si="12"/>
        <v>0</v>
      </c>
      <c r="H17" s="31">
        <f t="shared" si="12"/>
        <v>0</v>
      </c>
      <c r="I17" s="31">
        <f t="shared" si="12"/>
        <v>0</v>
      </c>
      <c r="J17" s="31">
        <f t="shared" si="12"/>
        <v>0</v>
      </c>
      <c r="K17" s="31">
        <f t="shared" si="12"/>
        <v>0</v>
      </c>
      <c r="L17" s="45">
        <f>L16-D21</f>
        <v>-210754600</v>
      </c>
    </row>
    <row r="18" spans="1:13" x14ac:dyDescent="0.25">
      <c r="A18" s="10"/>
      <c r="B18" s="10"/>
      <c r="C18" s="10" t="s">
        <v>6</v>
      </c>
      <c r="D18" s="31">
        <f t="shared" si="13"/>
        <v>841569891.30999994</v>
      </c>
      <c r="E18" s="31">
        <f t="shared" si="12"/>
        <v>54151490</v>
      </c>
      <c r="F18" s="31">
        <f t="shared" si="12"/>
        <v>167653401.31</v>
      </c>
      <c r="G18" s="31">
        <f t="shared" si="12"/>
        <v>195595000</v>
      </c>
      <c r="H18" s="31">
        <f t="shared" si="12"/>
        <v>211655000</v>
      </c>
      <c r="I18" s="31">
        <f t="shared" si="12"/>
        <v>212515000</v>
      </c>
      <c r="J18" s="31">
        <f t="shared" si="12"/>
        <v>0</v>
      </c>
      <c r="K18" s="31">
        <f t="shared" si="12"/>
        <v>0</v>
      </c>
    </row>
    <row r="19" spans="1:13" x14ac:dyDescent="0.25">
      <c r="A19" s="10"/>
      <c r="B19" s="10"/>
      <c r="C19" s="10" t="s">
        <v>7</v>
      </c>
      <c r="D19" s="31">
        <f t="shared" si="13"/>
        <v>209040355.31</v>
      </c>
      <c r="E19" s="31">
        <f t="shared" ref="E19:K26" si="14">E31+E79+E116</f>
        <v>76922170</v>
      </c>
      <c r="F19" s="31">
        <f t="shared" si="14"/>
        <v>106459703.31</v>
      </c>
      <c r="G19" s="31">
        <f t="shared" si="14"/>
        <v>8058482</v>
      </c>
      <c r="H19" s="31">
        <f t="shared" si="14"/>
        <v>8800000</v>
      </c>
      <c r="I19" s="31">
        <f t="shared" si="14"/>
        <v>8800000</v>
      </c>
      <c r="J19" s="31">
        <f t="shared" si="14"/>
        <v>0</v>
      </c>
      <c r="K19" s="31">
        <f t="shared" si="14"/>
        <v>0</v>
      </c>
    </row>
    <row r="20" spans="1:13" x14ac:dyDescent="0.25">
      <c r="A20" s="9"/>
      <c r="B20" s="9"/>
      <c r="C20" s="9" t="s">
        <v>44</v>
      </c>
      <c r="D20" s="31">
        <f t="shared" si="13"/>
        <v>0</v>
      </c>
      <c r="E20" s="39">
        <f t="shared" ref="E20:F20" si="15">E143</f>
        <v>0</v>
      </c>
      <c r="F20" s="39">
        <f t="shared" si="15"/>
        <v>0</v>
      </c>
      <c r="G20" s="39">
        <f>G143</f>
        <v>0</v>
      </c>
      <c r="H20" s="39">
        <f t="shared" ref="H20:K20" si="16">H143</f>
        <v>0</v>
      </c>
      <c r="I20" s="39">
        <f t="shared" si="16"/>
        <v>0</v>
      </c>
      <c r="J20" s="39">
        <f t="shared" si="16"/>
        <v>0</v>
      </c>
      <c r="K20" s="39">
        <f t="shared" si="16"/>
        <v>0</v>
      </c>
    </row>
    <row r="21" spans="1:13" x14ac:dyDescent="0.25">
      <c r="A21" s="10"/>
      <c r="B21" s="10"/>
      <c r="C21" s="10" t="s">
        <v>43</v>
      </c>
      <c r="D21" s="31">
        <f t="shared" si="13"/>
        <v>210754600</v>
      </c>
      <c r="E21" s="31">
        <f t="shared" si="14"/>
        <v>0</v>
      </c>
      <c r="F21" s="31">
        <f t="shared" si="14"/>
        <v>85754600</v>
      </c>
      <c r="G21" s="31">
        <f t="shared" si="14"/>
        <v>0</v>
      </c>
      <c r="H21" s="31">
        <f t="shared" si="14"/>
        <v>25000000</v>
      </c>
      <c r="I21" s="31">
        <f t="shared" si="14"/>
        <v>100000000</v>
      </c>
      <c r="J21" s="31">
        <f t="shared" si="14"/>
        <v>0</v>
      </c>
      <c r="K21" s="31">
        <f t="shared" si="14"/>
        <v>0</v>
      </c>
    </row>
    <row r="22" spans="1:13" x14ac:dyDescent="0.25">
      <c r="A22" s="10"/>
      <c r="B22" s="10"/>
      <c r="C22" s="10" t="s">
        <v>8</v>
      </c>
      <c r="D22" s="31">
        <f t="shared" si="13"/>
        <v>1050610246.62</v>
      </c>
      <c r="E22" s="31">
        <f t="shared" si="14"/>
        <v>131073660</v>
      </c>
      <c r="F22" s="31">
        <f t="shared" si="14"/>
        <v>274113104.62</v>
      </c>
      <c r="G22" s="31">
        <f t="shared" si="14"/>
        <v>203653482</v>
      </c>
      <c r="H22" s="31">
        <f>H34+H82+H119</f>
        <v>220455000</v>
      </c>
      <c r="I22" s="31">
        <f t="shared" si="14"/>
        <v>221315000</v>
      </c>
      <c r="J22" s="31">
        <f t="shared" si="14"/>
        <v>0</v>
      </c>
      <c r="K22" s="31">
        <f t="shared" si="14"/>
        <v>0</v>
      </c>
      <c r="L22" s="46">
        <f>SUM(D22:D23)</f>
        <v>2884240246.6199999</v>
      </c>
      <c r="M22" s="55">
        <f>L22-D15</f>
        <v>-210754600</v>
      </c>
    </row>
    <row r="23" spans="1:13" x14ac:dyDescent="0.25">
      <c r="A23" s="10"/>
      <c r="B23" s="10"/>
      <c r="C23" s="10" t="s">
        <v>9</v>
      </c>
      <c r="D23" s="31">
        <f t="shared" si="13"/>
        <v>1833630000</v>
      </c>
      <c r="E23" s="31">
        <f t="shared" si="14"/>
        <v>0</v>
      </c>
      <c r="F23" s="31">
        <f t="shared" si="14"/>
        <v>0</v>
      </c>
      <c r="G23" s="31">
        <f t="shared" si="14"/>
        <v>16000000</v>
      </c>
      <c r="H23" s="31">
        <f t="shared" si="14"/>
        <v>675000000</v>
      </c>
      <c r="I23" s="31">
        <f t="shared" si="14"/>
        <v>700000000</v>
      </c>
      <c r="J23" s="31">
        <f t="shared" si="14"/>
        <v>221315000</v>
      </c>
      <c r="K23" s="31">
        <f t="shared" si="14"/>
        <v>221315000</v>
      </c>
      <c r="L23" s="46">
        <f>SUM(D24:D26)</f>
        <v>1833630000</v>
      </c>
    </row>
    <row r="24" spans="1:13" x14ac:dyDescent="0.25">
      <c r="A24" s="10"/>
      <c r="B24" s="10"/>
      <c r="C24" s="10" t="s">
        <v>5</v>
      </c>
      <c r="D24" s="31">
        <f t="shared" si="13"/>
        <v>1300000000</v>
      </c>
      <c r="E24" s="31">
        <f t="shared" si="14"/>
        <v>0</v>
      </c>
      <c r="F24" s="31">
        <f t="shared" si="14"/>
        <v>0</v>
      </c>
      <c r="G24" s="31">
        <f t="shared" si="14"/>
        <v>0</v>
      </c>
      <c r="H24" s="31">
        <f t="shared" si="14"/>
        <v>600000000</v>
      </c>
      <c r="I24" s="31">
        <f t="shared" si="14"/>
        <v>700000000</v>
      </c>
      <c r="J24" s="31">
        <f t="shared" si="14"/>
        <v>0</v>
      </c>
      <c r="K24" s="31">
        <f t="shared" si="14"/>
        <v>0</v>
      </c>
    </row>
    <row r="25" spans="1:13" x14ac:dyDescent="0.25">
      <c r="A25" s="10"/>
      <c r="B25" s="10"/>
      <c r="C25" s="10" t="s">
        <v>6</v>
      </c>
      <c r="D25" s="31">
        <f t="shared" si="13"/>
        <v>440230000</v>
      </c>
      <c r="E25" s="31">
        <f t="shared" si="14"/>
        <v>0</v>
      </c>
      <c r="F25" s="31">
        <f t="shared" si="14"/>
        <v>0</v>
      </c>
      <c r="G25" s="31">
        <f t="shared" si="14"/>
        <v>15200000</v>
      </c>
      <c r="H25" s="31">
        <f t="shared" si="14"/>
        <v>0</v>
      </c>
      <c r="I25" s="31">
        <f t="shared" si="14"/>
        <v>0</v>
      </c>
      <c r="J25" s="31">
        <f t="shared" si="14"/>
        <v>212515000</v>
      </c>
      <c r="K25" s="31">
        <f t="shared" si="14"/>
        <v>212515000</v>
      </c>
    </row>
    <row r="26" spans="1:13" x14ac:dyDescent="0.25">
      <c r="A26" s="10"/>
      <c r="B26" s="10"/>
      <c r="C26" s="10" t="s">
        <v>7</v>
      </c>
      <c r="D26" s="31">
        <f t="shared" si="13"/>
        <v>93400000</v>
      </c>
      <c r="E26" s="31">
        <f t="shared" si="14"/>
        <v>0</v>
      </c>
      <c r="F26" s="31">
        <f t="shared" si="14"/>
        <v>0</v>
      </c>
      <c r="G26" s="31">
        <f t="shared" si="14"/>
        <v>800000</v>
      </c>
      <c r="H26" s="31">
        <f t="shared" si="14"/>
        <v>75000000</v>
      </c>
      <c r="I26" s="31">
        <f t="shared" si="14"/>
        <v>0</v>
      </c>
      <c r="J26" s="31">
        <f t="shared" si="14"/>
        <v>8800000</v>
      </c>
      <c r="K26" s="31">
        <f t="shared" si="14"/>
        <v>8800000</v>
      </c>
    </row>
    <row r="27" spans="1:13" x14ac:dyDescent="0.25">
      <c r="A27" s="10">
        <v>2</v>
      </c>
      <c r="B27" s="10" t="s">
        <v>38</v>
      </c>
      <c r="C27" s="10"/>
      <c r="D27" s="31">
        <f t="shared" si="13"/>
        <v>931348268.53999996</v>
      </c>
      <c r="E27" s="31">
        <f>SUM(E29:E32)+E35</f>
        <v>27554470</v>
      </c>
      <c r="F27" s="54">
        <f t="shared" ref="F27:I27" si="17">SUM(F29:F32)+F35</f>
        <v>103793798.53999999</v>
      </c>
      <c r="G27" s="54">
        <f t="shared" si="17"/>
        <v>160000000</v>
      </c>
      <c r="H27" s="31">
        <f t="shared" si="17"/>
        <v>160000000</v>
      </c>
      <c r="I27" s="31">
        <f t="shared" si="17"/>
        <v>160000000</v>
      </c>
      <c r="J27" s="31">
        <f t="shared" ref="J27:K27" si="18">SUM(J29:J32)+J35</f>
        <v>160000000</v>
      </c>
      <c r="K27" s="31">
        <f t="shared" si="18"/>
        <v>160000000</v>
      </c>
    </row>
    <row r="28" spans="1:13" x14ac:dyDescent="0.25">
      <c r="A28" s="10"/>
      <c r="B28" s="10"/>
      <c r="C28" s="10" t="s">
        <v>22</v>
      </c>
      <c r="D28" s="31">
        <f t="shared" si="13"/>
        <v>611348268.53999996</v>
      </c>
      <c r="E28" s="32">
        <f t="shared" ref="E28:K32" si="19">E40+E52+E64</f>
        <v>27554470</v>
      </c>
      <c r="F28" s="70">
        <f t="shared" si="19"/>
        <v>103793798.53999999</v>
      </c>
      <c r="G28" s="32">
        <f t="shared" si="19"/>
        <v>160000000</v>
      </c>
      <c r="H28" s="32">
        <f t="shared" si="19"/>
        <v>160000000</v>
      </c>
      <c r="I28" s="32">
        <f t="shared" si="19"/>
        <v>160000000</v>
      </c>
      <c r="J28" s="32">
        <f t="shared" si="19"/>
        <v>0</v>
      </c>
      <c r="K28" s="32">
        <f t="shared" si="19"/>
        <v>0</v>
      </c>
    </row>
    <row r="29" spans="1:13" x14ac:dyDescent="0.25">
      <c r="A29" s="10"/>
      <c r="B29" s="10"/>
      <c r="C29" s="10" t="s">
        <v>5</v>
      </c>
      <c r="D29" s="31">
        <f t="shared" si="13"/>
        <v>0</v>
      </c>
      <c r="E29" s="32">
        <f t="shared" si="19"/>
        <v>0</v>
      </c>
      <c r="F29" s="32">
        <f t="shared" si="19"/>
        <v>0</v>
      </c>
      <c r="G29" s="32">
        <f t="shared" si="19"/>
        <v>0</v>
      </c>
      <c r="H29" s="32">
        <f t="shared" si="19"/>
        <v>0</v>
      </c>
      <c r="I29" s="32">
        <f t="shared" si="19"/>
        <v>0</v>
      </c>
      <c r="J29" s="32">
        <f t="shared" si="19"/>
        <v>0</v>
      </c>
      <c r="K29" s="32">
        <f t="shared" si="19"/>
        <v>0</v>
      </c>
    </row>
    <row r="30" spans="1:13" x14ac:dyDescent="0.25">
      <c r="A30" s="10"/>
      <c r="B30" s="10"/>
      <c r="C30" s="10" t="s">
        <v>6</v>
      </c>
      <c r="D30" s="31">
        <f t="shared" si="13"/>
        <v>580227162.19000006</v>
      </c>
      <c r="E30" s="32">
        <f t="shared" si="19"/>
        <v>25632300</v>
      </c>
      <c r="F30" s="32">
        <f t="shared" si="19"/>
        <v>98594862.189999998</v>
      </c>
      <c r="G30" s="32">
        <f t="shared" si="19"/>
        <v>152000000</v>
      </c>
      <c r="H30" s="32">
        <f t="shared" si="19"/>
        <v>152000000</v>
      </c>
      <c r="I30" s="32">
        <f t="shared" si="19"/>
        <v>152000000</v>
      </c>
      <c r="J30" s="32">
        <f t="shared" si="19"/>
        <v>0</v>
      </c>
      <c r="K30" s="32">
        <f t="shared" si="19"/>
        <v>0</v>
      </c>
    </row>
    <row r="31" spans="1:13" x14ac:dyDescent="0.25">
      <c r="A31" s="10"/>
      <c r="B31" s="10"/>
      <c r="C31" s="10" t="s">
        <v>7</v>
      </c>
      <c r="D31" s="31">
        <f t="shared" si="13"/>
        <v>31121106.350000001</v>
      </c>
      <c r="E31" s="32">
        <f t="shared" si="19"/>
        <v>1922170</v>
      </c>
      <c r="F31" s="32">
        <f t="shared" si="19"/>
        <v>5198936.3499999996</v>
      </c>
      <c r="G31" s="32">
        <f t="shared" si="19"/>
        <v>8000000</v>
      </c>
      <c r="H31" s="32">
        <f t="shared" si="19"/>
        <v>8000000</v>
      </c>
      <c r="I31" s="32">
        <f t="shared" si="19"/>
        <v>8000000</v>
      </c>
      <c r="J31" s="32">
        <f t="shared" si="19"/>
        <v>0</v>
      </c>
      <c r="K31" s="32">
        <f t="shared" si="19"/>
        <v>0</v>
      </c>
    </row>
    <row r="32" spans="1:13" x14ac:dyDescent="0.25">
      <c r="A32" s="10"/>
      <c r="B32" s="10"/>
      <c r="C32" s="10" t="s">
        <v>36</v>
      </c>
      <c r="D32" s="31">
        <f t="shared" si="13"/>
        <v>0</v>
      </c>
      <c r="E32" s="32">
        <f t="shared" si="19"/>
        <v>0</v>
      </c>
      <c r="F32" s="32">
        <f t="shared" si="19"/>
        <v>0</v>
      </c>
      <c r="G32" s="32">
        <f t="shared" si="19"/>
        <v>0</v>
      </c>
      <c r="H32" s="32">
        <f t="shared" si="19"/>
        <v>0</v>
      </c>
      <c r="I32" s="32">
        <f t="shared" si="19"/>
        <v>0</v>
      </c>
      <c r="J32" s="32">
        <f t="shared" si="19"/>
        <v>0</v>
      </c>
      <c r="K32" s="32">
        <f t="shared" si="19"/>
        <v>0</v>
      </c>
    </row>
    <row r="33" spans="1:11" x14ac:dyDescent="0.25">
      <c r="A33" s="10"/>
      <c r="B33" s="10"/>
      <c r="C33" s="10" t="s">
        <v>43</v>
      </c>
      <c r="D33" s="31">
        <f t="shared" si="13"/>
        <v>0</v>
      </c>
      <c r="E33" s="32"/>
      <c r="F33" s="32"/>
      <c r="G33" s="32"/>
      <c r="H33" s="32"/>
      <c r="I33" s="32"/>
      <c r="J33" s="32"/>
      <c r="K33" s="32"/>
    </row>
    <row r="34" spans="1:11" x14ac:dyDescent="0.25">
      <c r="A34" s="10"/>
      <c r="B34" s="10"/>
      <c r="C34" s="10" t="s">
        <v>8</v>
      </c>
      <c r="D34" s="31">
        <f t="shared" si="13"/>
        <v>611348268.53999996</v>
      </c>
      <c r="E34" s="32">
        <f t="shared" ref="E34:K38" si="20">E46+E58+E70</f>
        <v>27554470</v>
      </c>
      <c r="F34" s="32">
        <f t="shared" si="20"/>
        <v>103793798.53999999</v>
      </c>
      <c r="G34" s="32">
        <f t="shared" si="20"/>
        <v>160000000</v>
      </c>
      <c r="H34" s="32">
        <f t="shared" si="20"/>
        <v>160000000</v>
      </c>
      <c r="I34" s="32">
        <f t="shared" si="20"/>
        <v>160000000</v>
      </c>
      <c r="J34" s="32">
        <f t="shared" si="20"/>
        <v>0</v>
      </c>
      <c r="K34" s="32">
        <f t="shared" si="20"/>
        <v>0</v>
      </c>
    </row>
    <row r="35" spans="1:11" x14ac:dyDescent="0.25">
      <c r="A35" s="10"/>
      <c r="B35" s="10"/>
      <c r="C35" s="10" t="s">
        <v>9</v>
      </c>
      <c r="D35" s="31">
        <f t="shared" si="13"/>
        <v>320000000</v>
      </c>
      <c r="E35" s="32">
        <f t="shared" si="20"/>
        <v>0</v>
      </c>
      <c r="F35" s="32">
        <f t="shared" si="20"/>
        <v>0</v>
      </c>
      <c r="G35" s="32">
        <f t="shared" si="20"/>
        <v>0</v>
      </c>
      <c r="H35" s="32">
        <f t="shared" si="20"/>
        <v>0</v>
      </c>
      <c r="I35" s="32">
        <f t="shared" si="20"/>
        <v>0</v>
      </c>
      <c r="J35" s="32">
        <f t="shared" si="20"/>
        <v>160000000</v>
      </c>
      <c r="K35" s="32">
        <f t="shared" si="20"/>
        <v>160000000</v>
      </c>
    </row>
    <row r="36" spans="1:11" x14ac:dyDescent="0.25">
      <c r="A36" s="10"/>
      <c r="B36" s="10"/>
      <c r="C36" s="10" t="s">
        <v>5</v>
      </c>
      <c r="D36" s="31">
        <f t="shared" si="13"/>
        <v>0</v>
      </c>
      <c r="E36" s="32">
        <f t="shared" si="20"/>
        <v>0</v>
      </c>
      <c r="F36" s="32">
        <f t="shared" si="20"/>
        <v>0</v>
      </c>
      <c r="G36" s="32">
        <f t="shared" si="20"/>
        <v>0</v>
      </c>
      <c r="H36" s="32">
        <f t="shared" si="20"/>
        <v>0</v>
      </c>
      <c r="I36" s="32">
        <f t="shared" si="20"/>
        <v>0</v>
      </c>
      <c r="J36" s="32">
        <f t="shared" si="20"/>
        <v>0</v>
      </c>
      <c r="K36" s="32">
        <f t="shared" si="20"/>
        <v>0</v>
      </c>
    </row>
    <row r="37" spans="1:11" x14ac:dyDescent="0.25">
      <c r="A37" s="10"/>
      <c r="B37" s="10"/>
      <c r="C37" s="10" t="s">
        <v>6</v>
      </c>
      <c r="D37" s="31">
        <f t="shared" si="13"/>
        <v>304000000</v>
      </c>
      <c r="E37" s="32">
        <f t="shared" si="20"/>
        <v>0</v>
      </c>
      <c r="F37" s="32">
        <f t="shared" si="20"/>
        <v>0</v>
      </c>
      <c r="G37" s="32">
        <f t="shared" si="20"/>
        <v>0</v>
      </c>
      <c r="H37" s="32">
        <f t="shared" si="20"/>
        <v>0</v>
      </c>
      <c r="I37" s="32">
        <f t="shared" si="20"/>
        <v>0</v>
      </c>
      <c r="J37" s="32">
        <f t="shared" si="20"/>
        <v>152000000</v>
      </c>
      <c r="K37" s="32">
        <f t="shared" si="20"/>
        <v>152000000</v>
      </c>
    </row>
    <row r="38" spans="1:11" x14ac:dyDescent="0.25">
      <c r="A38" s="10"/>
      <c r="B38" s="10"/>
      <c r="C38" s="10" t="s">
        <v>7</v>
      </c>
      <c r="D38" s="31">
        <f t="shared" si="13"/>
        <v>16000000</v>
      </c>
      <c r="E38" s="32">
        <f t="shared" si="20"/>
        <v>0</v>
      </c>
      <c r="F38" s="32">
        <f t="shared" si="20"/>
        <v>0</v>
      </c>
      <c r="G38" s="32">
        <f t="shared" si="20"/>
        <v>0</v>
      </c>
      <c r="H38" s="32">
        <f t="shared" si="20"/>
        <v>0</v>
      </c>
      <c r="I38" s="32">
        <f t="shared" si="20"/>
        <v>0</v>
      </c>
      <c r="J38" s="32">
        <f t="shared" si="20"/>
        <v>8000000</v>
      </c>
      <c r="K38" s="32">
        <f t="shared" si="20"/>
        <v>8000000</v>
      </c>
    </row>
    <row r="39" spans="1:11" x14ac:dyDescent="0.25">
      <c r="A39" s="10" t="s">
        <v>10</v>
      </c>
      <c r="B39" s="10" t="s">
        <v>40</v>
      </c>
      <c r="C39" s="10"/>
      <c r="D39" s="31">
        <f t="shared" si="13"/>
        <v>931338535.46000004</v>
      </c>
      <c r="E39" s="31">
        <f>SUM(E41:E44)+E47</f>
        <v>27554470</v>
      </c>
      <c r="F39" s="31">
        <f t="shared" ref="F39:I39" si="21">SUM(F41:F44)+F47</f>
        <v>103784065.45999999</v>
      </c>
      <c r="G39" s="31">
        <f t="shared" si="21"/>
        <v>160000000</v>
      </c>
      <c r="H39" s="31">
        <f t="shared" si="21"/>
        <v>160000000</v>
      </c>
      <c r="I39" s="31">
        <f t="shared" si="21"/>
        <v>160000000</v>
      </c>
      <c r="J39" s="31">
        <f t="shared" ref="J39:K39" si="22">SUM(J41:J44)+J47</f>
        <v>160000000</v>
      </c>
      <c r="K39" s="31">
        <f t="shared" si="22"/>
        <v>160000000</v>
      </c>
    </row>
    <row r="40" spans="1:11" x14ac:dyDescent="0.25">
      <c r="A40" s="10"/>
      <c r="B40" s="10" t="s">
        <v>42</v>
      </c>
      <c r="C40" s="10" t="s">
        <v>22</v>
      </c>
      <c r="D40" s="31">
        <f t="shared" si="13"/>
        <v>611338535.46000004</v>
      </c>
      <c r="E40" s="33">
        <f>E41+E42+E43+E44</f>
        <v>27554470</v>
      </c>
      <c r="F40" s="33">
        <f t="shared" ref="F40:K40" si="23">F41+F42+F43+F44</f>
        <v>103784065.45999999</v>
      </c>
      <c r="G40" s="33">
        <f t="shared" si="23"/>
        <v>160000000</v>
      </c>
      <c r="H40" s="33">
        <f t="shared" si="23"/>
        <v>160000000</v>
      </c>
      <c r="I40" s="33">
        <f t="shared" si="23"/>
        <v>160000000</v>
      </c>
      <c r="J40" s="33">
        <f t="shared" si="23"/>
        <v>0</v>
      </c>
      <c r="K40" s="33">
        <f t="shared" si="23"/>
        <v>0</v>
      </c>
    </row>
    <row r="41" spans="1:11" x14ac:dyDescent="0.25">
      <c r="A41" s="10"/>
      <c r="B41" s="10"/>
      <c r="C41" s="10" t="s">
        <v>5</v>
      </c>
      <c r="D41" s="31">
        <f t="shared" si="13"/>
        <v>0</v>
      </c>
      <c r="E41" s="29"/>
      <c r="F41" s="29"/>
      <c r="G41" s="29"/>
      <c r="H41" s="29"/>
      <c r="I41" s="29"/>
      <c r="J41" s="29"/>
      <c r="K41" s="29"/>
    </row>
    <row r="42" spans="1:11" x14ac:dyDescent="0.25">
      <c r="A42" s="10"/>
      <c r="B42" s="10"/>
      <c r="C42" s="10" t="s">
        <v>6</v>
      </c>
      <c r="D42" s="31">
        <f t="shared" si="13"/>
        <v>580227162.19000006</v>
      </c>
      <c r="E42" s="29">
        <f>(25095.27+537.03)*1000</f>
        <v>25632300</v>
      </c>
      <c r="F42" s="53">
        <v>98594862.189999998</v>
      </c>
      <c r="G42" s="29">
        <v>152000000</v>
      </c>
      <c r="H42" s="29">
        <v>152000000</v>
      </c>
      <c r="I42" s="29">
        <v>152000000</v>
      </c>
      <c r="J42" s="29"/>
      <c r="K42" s="29"/>
    </row>
    <row r="43" spans="1:11" x14ac:dyDescent="0.25">
      <c r="A43" s="10"/>
      <c r="B43" s="10"/>
      <c r="C43" s="10" t="s">
        <v>7</v>
      </c>
      <c r="D43" s="31">
        <f t="shared" si="13"/>
        <v>31111373.27</v>
      </c>
      <c r="E43" s="30">
        <f>(1320.8+28.27+573.1)*1000</f>
        <v>1922170</v>
      </c>
      <c r="F43" s="52">
        <v>5189203.2699999996</v>
      </c>
      <c r="G43" s="30">
        <v>8000000</v>
      </c>
      <c r="H43" s="30">
        <v>8000000</v>
      </c>
      <c r="I43" s="30">
        <v>8000000</v>
      </c>
      <c r="J43" s="30"/>
      <c r="K43" s="30"/>
    </row>
    <row r="44" spans="1:11" x14ac:dyDescent="0.25">
      <c r="A44" s="10"/>
      <c r="B44" s="10"/>
      <c r="C44" s="10" t="s">
        <v>36</v>
      </c>
      <c r="D44" s="31">
        <f t="shared" si="13"/>
        <v>0</v>
      </c>
      <c r="E44" s="30"/>
      <c r="F44" s="52"/>
      <c r="G44" s="30"/>
      <c r="H44" s="30"/>
      <c r="I44" s="30"/>
      <c r="J44" s="30"/>
      <c r="K44" s="30"/>
    </row>
    <row r="45" spans="1:11" x14ac:dyDescent="0.25">
      <c r="A45" s="10"/>
      <c r="B45" s="10"/>
      <c r="C45" s="10" t="s">
        <v>43</v>
      </c>
      <c r="D45" s="31">
        <f t="shared" si="13"/>
        <v>0</v>
      </c>
      <c r="E45" s="30"/>
      <c r="F45" s="52"/>
      <c r="G45" s="30"/>
      <c r="H45" s="30"/>
      <c r="I45" s="30"/>
      <c r="J45" s="30"/>
      <c r="K45" s="30"/>
    </row>
    <row r="46" spans="1:11" x14ac:dyDescent="0.25">
      <c r="A46" s="10"/>
      <c r="B46" s="10"/>
      <c r="C46" s="10" t="s">
        <v>8</v>
      </c>
      <c r="D46" s="31">
        <f t="shared" si="13"/>
        <v>611338535.46000004</v>
      </c>
      <c r="E46" s="29">
        <f>E39-E47</f>
        <v>27554470</v>
      </c>
      <c r="F46" s="53">
        <f t="shared" ref="F46:K46" si="24">F39-F47</f>
        <v>103784065.45999999</v>
      </c>
      <c r="G46" s="29">
        <f t="shared" si="24"/>
        <v>160000000</v>
      </c>
      <c r="H46" s="29">
        <f t="shared" si="24"/>
        <v>160000000</v>
      </c>
      <c r="I46" s="29">
        <f t="shared" si="24"/>
        <v>160000000</v>
      </c>
      <c r="J46" s="29">
        <f t="shared" si="24"/>
        <v>0</v>
      </c>
      <c r="K46" s="29">
        <f t="shared" si="24"/>
        <v>0</v>
      </c>
    </row>
    <row r="47" spans="1:11" x14ac:dyDescent="0.25">
      <c r="A47" s="10"/>
      <c r="B47" s="10"/>
      <c r="C47" s="10" t="s">
        <v>9</v>
      </c>
      <c r="D47" s="31">
        <f t="shared" si="13"/>
        <v>320000000</v>
      </c>
      <c r="E47" s="34">
        <f>SUM(E48:E50)</f>
        <v>0</v>
      </c>
      <c r="F47" s="34">
        <f t="shared" ref="F47:K47" si="25">SUM(F48:F50)</f>
        <v>0</v>
      </c>
      <c r="G47" s="34">
        <f t="shared" si="25"/>
        <v>0</v>
      </c>
      <c r="H47" s="34">
        <f t="shared" si="25"/>
        <v>0</v>
      </c>
      <c r="I47" s="34">
        <f t="shared" si="25"/>
        <v>0</v>
      </c>
      <c r="J47" s="34">
        <f t="shared" si="25"/>
        <v>160000000</v>
      </c>
      <c r="K47" s="34">
        <f t="shared" si="25"/>
        <v>160000000</v>
      </c>
    </row>
    <row r="48" spans="1:11" x14ac:dyDescent="0.25">
      <c r="A48" s="10"/>
      <c r="B48" s="10"/>
      <c r="C48" s="10" t="s">
        <v>5</v>
      </c>
      <c r="D48" s="31">
        <f t="shared" si="13"/>
        <v>0</v>
      </c>
      <c r="E48" s="29"/>
      <c r="F48" s="29"/>
      <c r="G48" s="29"/>
      <c r="H48" s="29"/>
      <c r="I48" s="29"/>
      <c r="J48" s="29"/>
      <c r="K48" s="29"/>
    </row>
    <row r="49" spans="1:11" x14ac:dyDescent="0.25">
      <c r="A49" s="10"/>
      <c r="B49" s="10"/>
      <c r="C49" s="10" t="s">
        <v>6</v>
      </c>
      <c r="D49" s="31">
        <f t="shared" si="13"/>
        <v>304000000</v>
      </c>
      <c r="E49" s="29">
        <v>0</v>
      </c>
      <c r="F49" s="29"/>
      <c r="G49" s="29"/>
      <c r="H49" s="29"/>
      <c r="I49" s="29"/>
      <c r="J49" s="29">
        <v>152000000</v>
      </c>
      <c r="K49" s="29">
        <v>152000000</v>
      </c>
    </row>
    <row r="50" spans="1:11" x14ac:dyDescent="0.25">
      <c r="A50" s="10"/>
      <c r="B50" s="10"/>
      <c r="C50" s="10" t="s">
        <v>7</v>
      </c>
      <c r="D50" s="31">
        <f t="shared" si="13"/>
        <v>16000000</v>
      </c>
      <c r="E50" s="29"/>
      <c r="F50" s="29"/>
      <c r="G50" s="29"/>
      <c r="H50" s="29"/>
      <c r="I50" s="29"/>
      <c r="J50" s="29">
        <v>8000000</v>
      </c>
      <c r="K50" s="29">
        <v>8000000</v>
      </c>
    </row>
    <row r="51" spans="1:11" x14ac:dyDescent="0.25">
      <c r="A51" s="10" t="s">
        <v>12</v>
      </c>
      <c r="B51" s="10" t="s">
        <v>41</v>
      </c>
      <c r="C51" s="10"/>
      <c r="D51" s="31">
        <f t="shared" si="13"/>
        <v>9733.08</v>
      </c>
      <c r="E51" s="31">
        <f>SUM(E53:E56)+E59</f>
        <v>0</v>
      </c>
      <c r="F51" s="31">
        <f t="shared" ref="F51:I51" si="26">SUM(F53:F56)+F59</f>
        <v>9733.08</v>
      </c>
      <c r="G51" s="31">
        <f t="shared" si="26"/>
        <v>0</v>
      </c>
      <c r="H51" s="31">
        <f t="shared" si="26"/>
        <v>0</v>
      </c>
      <c r="I51" s="31">
        <f t="shared" si="26"/>
        <v>0</v>
      </c>
      <c r="J51" s="31">
        <f t="shared" ref="J51:K51" si="27">SUM(J53:J56)+J59</f>
        <v>0</v>
      </c>
      <c r="K51" s="31">
        <f t="shared" si="27"/>
        <v>0</v>
      </c>
    </row>
    <row r="52" spans="1:11" x14ac:dyDescent="0.25">
      <c r="A52" s="10"/>
      <c r="B52" s="10"/>
      <c r="C52" s="10" t="s">
        <v>22</v>
      </c>
      <c r="D52" s="31">
        <f t="shared" si="13"/>
        <v>9733.08</v>
      </c>
      <c r="E52" s="33">
        <f>E53+E54+E55+E56</f>
        <v>0</v>
      </c>
      <c r="F52" s="33">
        <f t="shared" ref="F52:K52" si="28">F53+F54+F55+F56</f>
        <v>9733.08</v>
      </c>
      <c r="G52" s="33">
        <f t="shared" si="28"/>
        <v>0</v>
      </c>
      <c r="H52" s="33">
        <f t="shared" si="28"/>
        <v>0</v>
      </c>
      <c r="I52" s="33">
        <f t="shared" si="28"/>
        <v>0</v>
      </c>
      <c r="J52" s="33">
        <f t="shared" si="28"/>
        <v>0</v>
      </c>
      <c r="K52" s="33">
        <f t="shared" si="28"/>
        <v>0</v>
      </c>
    </row>
    <row r="53" spans="1:11" x14ac:dyDescent="0.25">
      <c r="A53" s="10"/>
      <c r="B53" s="10"/>
      <c r="C53" s="10" t="s">
        <v>5</v>
      </c>
      <c r="D53" s="31">
        <f t="shared" si="13"/>
        <v>0</v>
      </c>
      <c r="E53" s="29"/>
      <c r="F53" s="29"/>
      <c r="G53" s="29"/>
      <c r="H53" s="29"/>
      <c r="I53" s="29"/>
      <c r="J53" s="29"/>
      <c r="K53" s="29"/>
    </row>
    <row r="54" spans="1:11" x14ac:dyDescent="0.25">
      <c r="A54" s="10"/>
      <c r="B54" s="10"/>
      <c r="C54" s="10" t="s">
        <v>6</v>
      </c>
      <c r="D54" s="31">
        <f t="shared" si="13"/>
        <v>0</v>
      </c>
      <c r="E54" s="29">
        <v>0</v>
      </c>
      <c r="F54" s="29"/>
      <c r="G54" s="29"/>
      <c r="H54" s="29"/>
      <c r="I54" s="29"/>
      <c r="J54" s="29"/>
      <c r="K54" s="29"/>
    </row>
    <row r="55" spans="1:11" x14ac:dyDescent="0.25">
      <c r="A55" s="10"/>
      <c r="B55" s="10"/>
      <c r="C55" s="10" t="s">
        <v>7</v>
      </c>
      <c r="D55" s="31">
        <f t="shared" si="13"/>
        <v>9733.08</v>
      </c>
      <c r="E55" s="30">
        <v>0</v>
      </c>
      <c r="F55" s="69">
        <v>9733.08</v>
      </c>
      <c r="G55" s="30"/>
      <c r="H55" s="30"/>
      <c r="I55" s="30"/>
      <c r="J55" s="30"/>
      <c r="K55" s="30"/>
    </row>
    <row r="56" spans="1:11" x14ac:dyDescent="0.25">
      <c r="A56" s="10"/>
      <c r="B56" s="10"/>
      <c r="C56" s="10" t="s">
        <v>36</v>
      </c>
      <c r="D56" s="31">
        <f t="shared" si="13"/>
        <v>0</v>
      </c>
      <c r="E56" s="30"/>
      <c r="F56" s="30"/>
      <c r="G56" s="30"/>
      <c r="H56" s="30"/>
      <c r="I56" s="30"/>
      <c r="J56" s="30"/>
      <c r="K56" s="30"/>
    </row>
    <row r="57" spans="1:11" x14ac:dyDescent="0.25">
      <c r="A57" s="10"/>
      <c r="B57" s="10"/>
      <c r="C57" s="10" t="s">
        <v>43</v>
      </c>
      <c r="D57" s="31">
        <f t="shared" si="13"/>
        <v>0</v>
      </c>
      <c r="E57" s="30"/>
      <c r="F57" s="30"/>
      <c r="G57" s="30"/>
      <c r="H57" s="30"/>
      <c r="I57" s="30"/>
      <c r="J57" s="30"/>
      <c r="K57" s="30"/>
    </row>
    <row r="58" spans="1:11" x14ac:dyDescent="0.25">
      <c r="A58" s="10"/>
      <c r="B58" s="10"/>
      <c r="C58" s="10" t="s">
        <v>8</v>
      </c>
      <c r="D58" s="31">
        <f t="shared" si="13"/>
        <v>9733.08</v>
      </c>
      <c r="E58" s="29">
        <f>E51-E59</f>
        <v>0</v>
      </c>
      <c r="F58" s="32">
        <f t="shared" ref="F58:K58" si="29">F51-F59</f>
        <v>9733.08</v>
      </c>
      <c r="G58" s="29">
        <f t="shared" si="29"/>
        <v>0</v>
      </c>
      <c r="H58" s="29">
        <f t="shared" si="29"/>
        <v>0</v>
      </c>
      <c r="I58" s="29">
        <f t="shared" si="29"/>
        <v>0</v>
      </c>
      <c r="J58" s="29">
        <f t="shared" si="29"/>
        <v>0</v>
      </c>
      <c r="K58" s="29">
        <f t="shared" si="29"/>
        <v>0</v>
      </c>
    </row>
    <row r="59" spans="1:11" x14ac:dyDescent="0.25">
      <c r="A59" s="10"/>
      <c r="B59" s="10"/>
      <c r="C59" s="10" t="s">
        <v>9</v>
      </c>
      <c r="D59" s="31">
        <f t="shared" si="13"/>
        <v>0</v>
      </c>
      <c r="E59" s="34">
        <f>SUM(E60:E62)</f>
        <v>0</v>
      </c>
      <c r="F59" s="34">
        <f t="shared" ref="F59:K59" si="30">SUM(F60:F62)</f>
        <v>0</v>
      </c>
      <c r="G59" s="34">
        <f t="shared" si="30"/>
        <v>0</v>
      </c>
      <c r="H59" s="34">
        <f t="shared" si="30"/>
        <v>0</v>
      </c>
      <c r="I59" s="34">
        <f t="shared" si="30"/>
        <v>0</v>
      </c>
      <c r="J59" s="34">
        <f t="shared" si="30"/>
        <v>0</v>
      </c>
      <c r="K59" s="34">
        <f t="shared" si="30"/>
        <v>0</v>
      </c>
    </row>
    <row r="60" spans="1:11" x14ac:dyDescent="0.25">
      <c r="A60" s="10"/>
      <c r="B60" s="10"/>
      <c r="C60" s="10" t="s">
        <v>5</v>
      </c>
      <c r="D60" s="31">
        <f t="shared" si="13"/>
        <v>0</v>
      </c>
      <c r="E60" s="29"/>
      <c r="F60" s="29"/>
      <c r="G60" s="29"/>
      <c r="H60" s="29"/>
      <c r="I60" s="29"/>
      <c r="J60" s="29"/>
      <c r="K60" s="29"/>
    </row>
    <row r="61" spans="1:11" x14ac:dyDescent="0.25">
      <c r="A61" s="10"/>
      <c r="B61" s="10"/>
      <c r="C61" s="10" t="s">
        <v>6</v>
      </c>
      <c r="D61" s="31">
        <f t="shared" si="13"/>
        <v>0</v>
      </c>
      <c r="E61" s="29">
        <v>0</v>
      </c>
      <c r="F61" s="29"/>
      <c r="G61" s="29"/>
      <c r="H61" s="29"/>
      <c r="I61" s="29"/>
      <c r="J61" s="29"/>
      <c r="K61" s="29"/>
    </row>
    <row r="62" spans="1:11" x14ac:dyDescent="0.25">
      <c r="A62" s="10"/>
      <c r="B62" s="10"/>
      <c r="C62" s="10" t="s">
        <v>7</v>
      </c>
      <c r="D62" s="31">
        <f t="shared" si="13"/>
        <v>0</v>
      </c>
      <c r="E62" s="29"/>
      <c r="F62" s="29"/>
      <c r="G62" s="29"/>
      <c r="H62" s="29"/>
      <c r="I62" s="29"/>
      <c r="J62" s="29"/>
      <c r="K62" s="29"/>
    </row>
    <row r="63" spans="1:11" x14ac:dyDescent="0.25">
      <c r="A63" s="10" t="s">
        <v>13</v>
      </c>
      <c r="B63" s="10" t="s">
        <v>14</v>
      </c>
      <c r="C63" s="10"/>
      <c r="D63" s="31">
        <f t="shared" si="13"/>
        <v>0</v>
      </c>
      <c r="E63" s="31">
        <f>SUM(E65:E68)+E71</f>
        <v>0</v>
      </c>
      <c r="F63" s="31">
        <f t="shared" ref="F63:I63" si="31">SUM(F65:F68)+F71</f>
        <v>0</v>
      </c>
      <c r="G63" s="31">
        <f t="shared" si="31"/>
        <v>0</v>
      </c>
      <c r="H63" s="31">
        <f t="shared" si="31"/>
        <v>0</v>
      </c>
      <c r="I63" s="31">
        <f t="shared" si="31"/>
        <v>0</v>
      </c>
      <c r="J63" s="31">
        <f t="shared" ref="J63:K63" si="32">SUM(J65:J68)+J71</f>
        <v>0</v>
      </c>
      <c r="K63" s="31">
        <f t="shared" si="32"/>
        <v>0</v>
      </c>
    </row>
    <row r="64" spans="1:11" x14ac:dyDescent="0.25">
      <c r="A64" s="10"/>
      <c r="B64" s="10"/>
      <c r="C64" s="10" t="s">
        <v>22</v>
      </c>
      <c r="D64" s="31">
        <f t="shared" si="13"/>
        <v>0</v>
      </c>
      <c r="E64" s="33">
        <f>E65+E66+E67+E68</f>
        <v>0</v>
      </c>
      <c r="F64" s="33">
        <f t="shared" ref="F64:K64" si="33">F65+F66+F67+F68</f>
        <v>0</v>
      </c>
      <c r="G64" s="33">
        <f t="shared" si="33"/>
        <v>0</v>
      </c>
      <c r="H64" s="33">
        <f t="shared" si="33"/>
        <v>0</v>
      </c>
      <c r="I64" s="33">
        <f t="shared" si="33"/>
        <v>0</v>
      </c>
      <c r="J64" s="33">
        <f t="shared" si="33"/>
        <v>0</v>
      </c>
      <c r="K64" s="33">
        <f t="shared" si="33"/>
        <v>0</v>
      </c>
    </row>
    <row r="65" spans="1:11" x14ac:dyDescent="0.25">
      <c r="A65" s="10"/>
      <c r="B65" s="10"/>
      <c r="C65" s="10" t="s">
        <v>5</v>
      </c>
      <c r="D65" s="31">
        <f t="shared" si="13"/>
        <v>0</v>
      </c>
      <c r="E65" s="29"/>
      <c r="F65" s="29"/>
      <c r="G65" s="29"/>
      <c r="H65" s="29"/>
      <c r="I65" s="29"/>
      <c r="J65" s="29"/>
      <c r="K65" s="29"/>
    </row>
    <row r="66" spans="1:11" x14ac:dyDescent="0.25">
      <c r="A66" s="10"/>
      <c r="B66" s="10"/>
      <c r="C66" s="10" t="s">
        <v>6</v>
      </c>
      <c r="D66" s="31">
        <f t="shared" si="13"/>
        <v>0</v>
      </c>
      <c r="E66" s="29"/>
      <c r="F66" s="29"/>
      <c r="G66" s="29"/>
      <c r="H66" s="29"/>
      <c r="I66" s="29"/>
      <c r="J66" s="29"/>
      <c r="K66" s="29"/>
    </row>
    <row r="67" spans="1:11" x14ac:dyDescent="0.25">
      <c r="A67" s="10"/>
      <c r="B67" s="10"/>
      <c r="C67" s="10" t="s">
        <v>7</v>
      </c>
      <c r="D67" s="31">
        <f t="shared" si="13"/>
        <v>0</v>
      </c>
      <c r="E67" s="30"/>
      <c r="F67" s="30">
        <v>0</v>
      </c>
      <c r="G67" s="30">
        <v>0</v>
      </c>
      <c r="H67" s="30"/>
      <c r="I67" s="30"/>
      <c r="J67" s="30"/>
      <c r="K67" s="30"/>
    </row>
    <row r="68" spans="1:11" x14ac:dyDescent="0.25">
      <c r="A68" s="10"/>
      <c r="B68" s="10"/>
      <c r="C68" s="10" t="s">
        <v>36</v>
      </c>
      <c r="D68" s="31">
        <f t="shared" si="13"/>
        <v>0</v>
      </c>
      <c r="E68" s="30"/>
      <c r="F68" s="30"/>
      <c r="G68" s="30"/>
      <c r="H68" s="30"/>
      <c r="I68" s="30"/>
      <c r="J68" s="30"/>
      <c r="K68" s="30"/>
    </row>
    <row r="69" spans="1:11" x14ac:dyDescent="0.25">
      <c r="A69" s="10"/>
      <c r="B69" s="10"/>
      <c r="C69" s="10" t="s">
        <v>43</v>
      </c>
      <c r="D69" s="31">
        <f t="shared" si="13"/>
        <v>0</v>
      </c>
      <c r="E69" s="30"/>
      <c r="F69" s="30"/>
      <c r="G69" s="30"/>
      <c r="H69" s="30"/>
      <c r="I69" s="30"/>
      <c r="J69" s="30"/>
      <c r="K69" s="30"/>
    </row>
    <row r="70" spans="1:11" x14ac:dyDescent="0.25">
      <c r="A70" s="10"/>
      <c r="B70" s="10"/>
      <c r="C70" s="10" t="s">
        <v>8</v>
      </c>
      <c r="D70" s="31">
        <f t="shared" si="13"/>
        <v>0</v>
      </c>
      <c r="E70" s="29">
        <f>E63-E71</f>
        <v>0</v>
      </c>
      <c r="F70" s="29">
        <f t="shared" ref="F70:K70" si="34">F63-F71</f>
        <v>0</v>
      </c>
      <c r="G70" s="29">
        <f t="shared" si="34"/>
        <v>0</v>
      </c>
      <c r="H70" s="29">
        <f t="shared" si="34"/>
        <v>0</v>
      </c>
      <c r="I70" s="29">
        <f t="shared" si="34"/>
        <v>0</v>
      </c>
      <c r="J70" s="29">
        <f t="shared" si="34"/>
        <v>0</v>
      </c>
      <c r="K70" s="29">
        <f t="shared" si="34"/>
        <v>0</v>
      </c>
    </row>
    <row r="71" spans="1:11" x14ac:dyDescent="0.25">
      <c r="A71" s="10"/>
      <c r="B71" s="10"/>
      <c r="C71" s="10" t="s">
        <v>9</v>
      </c>
      <c r="D71" s="31">
        <f t="shared" si="13"/>
        <v>0</v>
      </c>
      <c r="E71" s="34">
        <f>SUM(E72:E74)</f>
        <v>0</v>
      </c>
      <c r="F71" s="34">
        <f t="shared" ref="F71:K71" si="35">SUM(F72:F74)</f>
        <v>0</v>
      </c>
      <c r="G71" s="34">
        <f t="shared" si="35"/>
        <v>0</v>
      </c>
      <c r="H71" s="34">
        <f t="shared" si="35"/>
        <v>0</v>
      </c>
      <c r="I71" s="34">
        <f t="shared" si="35"/>
        <v>0</v>
      </c>
      <c r="J71" s="34">
        <f t="shared" si="35"/>
        <v>0</v>
      </c>
      <c r="K71" s="34">
        <f t="shared" si="35"/>
        <v>0</v>
      </c>
    </row>
    <row r="72" spans="1:11" x14ac:dyDescent="0.25">
      <c r="A72" s="10"/>
      <c r="B72" s="10"/>
      <c r="C72" s="10" t="s">
        <v>5</v>
      </c>
      <c r="D72" s="31">
        <f t="shared" si="13"/>
        <v>0</v>
      </c>
      <c r="E72" s="29"/>
      <c r="F72" s="29"/>
      <c r="G72" s="29"/>
      <c r="H72" s="29"/>
      <c r="I72" s="29"/>
      <c r="J72" s="29"/>
      <c r="K72" s="29"/>
    </row>
    <row r="73" spans="1:11" x14ac:dyDescent="0.25">
      <c r="A73" s="10"/>
      <c r="B73" s="10"/>
      <c r="C73" s="10" t="s">
        <v>6</v>
      </c>
      <c r="D73" s="31">
        <f t="shared" si="13"/>
        <v>0</v>
      </c>
      <c r="E73" s="29"/>
      <c r="F73" s="29"/>
      <c r="G73" s="29"/>
      <c r="H73" s="29"/>
      <c r="I73" s="29"/>
      <c r="J73" s="29"/>
      <c r="K73" s="29"/>
    </row>
    <row r="74" spans="1:11" x14ac:dyDescent="0.25">
      <c r="A74" s="10"/>
      <c r="B74" s="10"/>
      <c r="C74" s="10" t="s">
        <v>7</v>
      </c>
      <c r="D74" s="31">
        <f t="shared" si="13"/>
        <v>0</v>
      </c>
      <c r="E74" s="29"/>
      <c r="F74" s="29"/>
      <c r="G74" s="29"/>
      <c r="H74" s="29"/>
      <c r="I74" s="29"/>
      <c r="J74" s="29"/>
      <c r="K74" s="29"/>
    </row>
    <row r="75" spans="1:11" x14ac:dyDescent="0.25">
      <c r="A75" s="10">
        <v>3</v>
      </c>
      <c r="B75" s="10" t="s">
        <v>15</v>
      </c>
      <c r="C75" s="10"/>
      <c r="D75" s="31">
        <f t="shared" si="13"/>
        <v>2066932947.4200001</v>
      </c>
      <c r="E75" s="31">
        <f>SUM(E77:E80)+E83</f>
        <v>103519190</v>
      </c>
      <c r="F75" s="31">
        <f>SUM(F77:F80)+F83+F81</f>
        <v>239360275.42000002</v>
      </c>
      <c r="G75" s="31">
        <f t="shared" ref="G75:K75" si="36">SUM(G77:G80)+G83+G81</f>
        <v>43653482</v>
      </c>
      <c r="H75" s="31">
        <f>SUM(H77:H80)+H83+H81</f>
        <v>744455000</v>
      </c>
      <c r="I75" s="31">
        <f t="shared" si="36"/>
        <v>845315000</v>
      </c>
      <c r="J75" s="31">
        <f t="shared" si="36"/>
        <v>45315000</v>
      </c>
      <c r="K75" s="31">
        <f t="shared" si="36"/>
        <v>45315000</v>
      </c>
    </row>
    <row r="76" spans="1:11" x14ac:dyDescent="0.25">
      <c r="A76" s="10"/>
      <c r="B76" s="10"/>
      <c r="C76" s="10" t="s">
        <v>22</v>
      </c>
      <c r="D76" s="31">
        <f t="shared" si="13"/>
        <v>390548347.42000002</v>
      </c>
      <c r="E76" s="33">
        <f>E77+E78+E79+E80</f>
        <v>103519190</v>
      </c>
      <c r="F76" s="72">
        <f t="shared" ref="F76:K76" si="37">F77+F78+F79+F80</f>
        <v>153605675.42000002</v>
      </c>
      <c r="G76" s="33">
        <f t="shared" si="37"/>
        <v>43653482</v>
      </c>
      <c r="H76" s="33">
        <f t="shared" si="37"/>
        <v>44455000</v>
      </c>
      <c r="I76" s="33">
        <f t="shared" si="37"/>
        <v>45315000</v>
      </c>
      <c r="J76" s="33">
        <f t="shared" si="37"/>
        <v>0</v>
      </c>
      <c r="K76" s="33">
        <f t="shared" si="37"/>
        <v>0</v>
      </c>
    </row>
    <row r="77" spans="1:11" x14ac:dyDescent="0.25">
      <c r="A77" s="10"/>
      <c r="B77" s="10"/>
      <c r="C77" s="10" t="s">
        <v>5</v>
      </c>
      <c r="D77" s="31">
        <f t="shared" si="13"/>
        <v>0</v>
      </c>
      <c r="E77" s="32">
        <f>E89+E101</f>
        <v>0</v>
      </c>
      <c r="F77" s="32">
        <f t="shared" ref="F77:K86" si="38">F89+F101</f>
        <v>0</v>
      </c>
      <c r="G77" s="32">
        <f t="shared" si="38"/>
        <v>0</v>
      </c>
      <c r="H77" s="32">
        <f t="shared" si="38"/>
        <v>0</v>
      </c>
      <c r="I77" s="32">
        <f t="shared" si="38"/>
        <v>0</v>
      </c>
      <c r="J77" s="32">
        <f t="shared" si="38"/>
        <v>0</v>
      </c>
      <c r="K77" s="32">
        <f t="shared" si="38"/>
        <v>0</v>
      </c>
    </row>
    <row r="78" spans="1:11" x14ac:dyDescent="0.25">
      <c r="A78" s="10"/>
      <c r="B78" s="10"/>
      <c r="C78" s="10" t="s">
        <v>6</v>
      </c>
      <c r="D78" s="31">
        <f t="shared" si="13"/>
        <v>215064780</v>
      </c>
      <c r="E78" s="32">
        <f>E90+E102</f>
        <v>28519190</v>
      </c>
      <c r="F78" s="70">
        <f t="shared" si="38"/>
        <v>53180590</v>
      </c>
      <c r="G78" s="32">
        <f t="shared" si="38"/>
        <v>43595000</v>
      </c>
      <c r="H78" s="32">
        <f t="shared" si="38"/>
        <v>44455000</v>
      </c>
      <c r="I78" s="32">
        <f t="shared" si="38"/>
        <v>45315000</v>
      </c>
      <c r="J78" s="32">
        <f t="shared" si="38"/>
        <v>0</v>
      </c>
      <c r="K78" s="32">
        <f t="shared" si="38"/>
        <v>0</v>
      </c>
    </row>
    <row r="79" spans="1:11" x14ac:dyDescent="0.25">
      <c r="A79" s="10"/>
      <c r="B79" s="10"/>
      <c r="C79" s="10" t="s">
        <v>7</v>
      </c>
      <c r="D79" s="31">
        <f t="shared" si="13"/>
        <v>175483567.42000002</v>
      </c>
      <c r="E79" s="32">
        <f>E91+E103</f>
        <v>75000000</v>
      </c>
      <c r="F79" s="70">
        <f t="shared" si="38"/>
        <v>100425085.42</v>
      </c>
      <c r="G79" s="32">
        <f t="shared" si="38"/>
        <v>58482</v>
      </c>
      <c r="H79" s="32">
        <f t="shared" si="38"/>
        <v>0</v>
      </c>
      <c r="I79" s="32">
        <f t="shared" si="38"/>
        <v>0</v>
      </c>
      <c r="J79" s="32">
        <f t="shared" si="38"/>
        <v>0</v>
      </c>
      <c r="K79" s="32">
        <f t="shared" si="38"/>
        <v>0</v>
      </c>
    </row>
    <row r="80" spans="1:11" x14ac:dyDescent="0.25">
      <c r="A80" s="10"/>
      <c r="B80" s="10"/>
      <c r="C80" s="10" t="s">
        <v>36</v>
      </c>
      <c r="D80" s="31">
        <f t="shared" ref="D80:D143" si="39">SUM(E80:K80)</f>
        <v>0</v>
      </c>
      <c r="E80" s="32">
        <f>E92+E104</f>
        <v>0</v>
      </c>
      <c r="F80" s="32">
        <f t="shared" si="38"/>
        <v>0</v>
      </c>
      <c r="G80" s="32">
        <f t="shared" si="38"/>
        <v>0</v>
      </c>
      <c r="H80" s="32">
        <f t="shared" si="38"/>
        <v>0</v>
      </c>
      <c r="I80" s="32">
        <f t="shared" si="38"/>
        <v>0</v>
      </c>
      <c r="J80" s="32">
        <f t="shared" si="38"/>
        <v>0</v>
      </c>
      <c r="K80" s="32">
        <f t="shared" si="38"/>
        <v>0</v>
      </c>
    </row>
    <row r="81" spans="1:12" x14ac:dyDescent="0.25">
      <c r="A81" s="10"/>
      <c r="B81" s="10"/>
      <c r="C81" s="10" t="s">
        <v>43</v>
      </c>
      <c r="D81" s="31">
        <f t="shared" si="39"/>
        <v>210754600</v>
      </c>
      <c r="E81" s="32">
        <f t="shared" ref="E81:I86" si="40">E93+E105</f>
        <v>0</v>
      </c>
      <c r="F81" s="32">
        <f>F93+F105</f>
        <v>85754600</v>
      </c>
      <c r="G81" s="32">
        <f t="shared" si="40"/>
        <v>0</v>
      </c>
      <c r="H81" s="32">
        <f t="shared" si="40"/>
        <v>25000000</v>
      </c>
      <c r="I81" s="32">
        <f t="shared" si="40"/>
        <v>100000000</v>
      </c>
      <c r="J81" s="32">
        <f t="shared" si="38"/>
        <v>0</v>
      </c>
      <c r="K81" s="32">
        <f t="shared" si="38"/>
        <v>0</v>
      </c>
    </row>
    <row r="82" spans="1:12" x14ac:dyDescent="0.25">
      <c r="A82" s="10"/>
      <c r="B82" s="10"/>
      <c r="C82" s="10" t="s">
        <v>8</v>
      </c>
      <c r="D82" s="31">
        <f t="shared" si="39"/>
        <v>390548347.42000002</v>
      </c>
      <c r="E82" s="32">
        <f t="shared" si="40"/>
        <v>103519190</v>
      </c>
      <c r="F82" s="51">
        <f t="shared" si="40"/>
        <v>153605675.42000002</v>
      </c>
      <c r="G82" s="32">
        <f t="shared" si="40"/>
        <v>43653482</v>
      </c>
      <c r="H82" s="32">
        <f>H94+H106</f>
        <v>44455000</v>
      </c>
      <c r="I82" s="32">
        <f t="shared" si="40"/>
        <v>45315000</v>
      </c>
      <c r="J82" s="32">
        <f t="shared" si="38"/>
        <v>0</v>
      </c>
      <c r="K82" s="32">
        <f t="shared" si="38"/>
        <v>0</v>
      </c>
    </row>
    <row r="83" spans="1:12" x14ac:dyDescent="0.25">
      <c r="A83" s="10"/>
      <c r="B83" s="10"/>
      <c r="C83" s="10" t="s">
        <v>9</v>
      </c>
      <c r="D83" s="31">
        <f t="shared" si="39"/>
        <v>1465630000</v>
      </c>
      <c r="E83" s="32">
        <f t="shared" si="40"/>
        <v>0</v>
      </c>
      <c r="F83" s="32">
        <f t="shared" si="40"/>
        <v>0</v>
      </c>
      <c r="G83" s="32">
        <f t="shared" si="40"/>
        <v>0</v>
      </c>
      <c r="H83" s="32">
        <f t="shared" si="40"/>
        <v>675000000</v>
      </c>
      <c r="I83" s="32">
        <f t="shared" si="40"/>
        <v>700000000</v>
      </c>
      <c r="J83" s="32">
        <f t="shared" si="38"/>
        <v>45315000</v>
      </c>
      <c r="K83" s="32">
        <f t="shared" si="38"/>
        <v>45315000</v>
      </c>
    </row>
    <row r="84" spans="1:12" x14ac:dyDescent="0.25">
      <c r="A84" s="10"/>
      <c r="B84" s="10"/>
      <c r="C84" s="10" t="s">
        <v>5</v>
      </c>
      <c r="D84" s="31">
        <f t="shared" si="39"/>
        <v>1300000000</v>
      </c>
      <c r="E84" s="32">
        <f t="shared" si="40"/>
        <v>0</v>
      </c>
      <c r="F84" s="32">
        <f t="shared" si="40"/>
        <v>0</v>
      </c>
      <c r="G84" s="32">
        <f t="shared" si="40"/>
        <v>0</v>
      </c>
      <c r="H84" s="32">
        <f t="shared" si="40"/>
        <v>600000000</v>
      </c>
      <c r="I84" s="32">
        <f t="shared" si="40"/>
        <v>700000000</v>
      </c>
      <c r="J84" s="32">
        <f t="shared" si="38"/>
        <v>0</v>
      </c>
      <c r="K84" s="32">
        <f t="shared" si="38"/>
        <v>0</v>
      </c>
    </row>
    <row r="85" spans="1:12" x14ac:dyDescent="0.25">
      <c r="A85" s="10"/>
      <c r="B85" s="10"/>
      <c r="C85" s="10" t="s">
        <v>6</v>
      </c>
      <c r="D85" s="31">
        <f t="shared" si="39"/>
        <v>90630000</v>
      </c>
      <c r="E85" s="32">
        <f t="shared" si="40"/>
        <v>0</v>
      </c>
      <c r="F85" s="32">
        <f t="shared" si="40"/>
        <v>0</v>
      </c>
      <c r="G85" s="32">
        <f>G97+G109</f>
        <v>0</v>
      </c>
      <c r="H85" s="32">
        <f t="shared" si="40"/>
        <v>0</v>
      </c>
      <c r="I85" s="32">
        <f t="shared" si="40"/>
        <v>0</v>
      </c>
      <c r="J85" s="32">
        <f t="shared" si="38"/>
        <v>45315000</v>
      </c>
      <c r="K85" s="32">
        <f t="shared" si="38"/>
        <v>45315000</v>
      </c>
    </row>
    <row r="86" spans="1:12" x14ac:dyDescent="0.25">
      <c r="A86" s="10"/>
      <c r="B86" s="10"/>
      <c r="C86" s="10" t="s">
        <v>7</v>
      </c>
      <c r="D86" s="31">
        <f t="shared" si="39"/>
        <v>75000000</v>
      </c>
      <c r="E86" s="32">
        <f t="shared" si="40"/>
        <v>0</v>
      </c>
      <c r="F86" s="32">
        <f t="shared" si="40"/>
        <v>0</v>
      </c>
      <c r="G86" s="32">
        <f t="shared" si="40"/>
        <v>0</v>
      </c>
      <c r="H86" s="32">
        <f t="shared" si="40"/>
        <v>75000000</v>
      </c>
      <c r="I86" s="32">
        <f t="shared" si="40"/>
        <v>0</v>
      </c>
      <c r="J86" s="32">
        <f t="shared" si="38"/>
        <v>0</v>
      </c>
      <c r="K86" s="32">
        <f t="shared" si="38"/>
        <v>0</v>
      </c>
    </row>
    <row r="87" spans="1:12" x14ac:dyDescent="0.25">
      <c r="A87" s="10" t="s">
        <v>16</v>
      </c>
      <c r="B87" s="10" t="s">
        <v>17</v>
      </c>
      <c r="C87" s="10"/>
      <c r="D87" s="31">
        <f t="shared" si="39"/>
        <v>564937947.42000008</v>
      </c>
      <c r="E87" s="31">
        <f>SUM(E89:E92)+E95</f>
        <v>101524190</v>
      </c>
      <c r="F87" s="36">
        <f>SUM(F89:F92)+F95+F93</f>
        <v>239360275.42000002</v>
      </c>
      <c r="G87" s="36">
        <f>SUM(G89:G92)+G95+G93</f>
        <v>43653482</v>
      </c>
      <c r="H87" s="36">
        <f>SUM(H89:H92)+H95+H93</f>
        <v>44455000</v>
      </c>
      <c r="I87" s="31">
        <f t="shared" ref="I87" si="41">SUM(I89:I92)+I95</f>
        <v>45315000</v>
      </c>
      <c r="J87" s="31">
        <f t="shared" ref="J87:K87" si="42">SUM(J89:J92)+J95</f>
        <v>45315000</v>
      </c>
      <c r="K87" s="31">
        <f t="shared" si="42"/>
        <v>45315000</v>
      </c>
    </row>
    <row r="88" spans="1:12" x14ac:dyDescent="0.25">
      <c r="A88" s="10"/>
      <c r="B88" s="10"/>
      <c r="C88" s="10" t="s">
        <v>22</v>
      </c>
      <c r="D88" s="31">
        <f t="shared" si="39"/>
        <v>388553347.42000002</v>
      </c>
      <c r="E88" s="33">
        <f>E89+E90+E91+E92</f>
        <v>101524190</v>
      </c>
      <c r="F88" s="33">
        <f t="shared" ref="F88:K88" si="43">F89+F90+F91+F92</f>
        <v>153605675.42000002</v>
      </c>
      <c r="G88" s="33">
        <f t="shared" si="43"/>
        <v>43653482</v>
      </c>
      <c r="H88" s="33">
        <f t="shared" si="43"/>
        <v>44455000</v>
      </c>
      <c r="I88" s="33">
        <f t="shared" si="43"/>
        <v>45315000</v>
      </c>
      <c r="J88" s="33">
        <f t="shared" si="43"/>
        <v>0</v>
      </c>
      <c r="K88" s="33">
        <f t="shared" si="43"/>
        <v>0</v>
      </c>
    </row>
    <row r="89" spans="1:12" x14ac:dyDescent="0.25">
      <c r="A89" s="10"/>
      <c r="B89" s="10"/>
      <c r="C89" s="10" t="s">
        <v>5</v>
      </c>
      <c r="D89" s="31">
        <f t="shared" si="39"/>
        <v>0</v>
      </c>
      <c r="E89" s="29"/>
      <c r="F89" s="29"/>
      <c r="G89" s="29"/>
      <c r="H89" s="29"/>
      <c r="I89" s="29"/>
      <c r="J89" s="29"/>
      <c r="K89" s="29"/>
    </row>
    <row r="90" spans="1:12" x14ac:dyDescent="0.25">
      <c r="A90" s="10"/>
      <c r="B90" s="10"/>
      <c r="C90" s="10" t="s">
        <v>21</v>
      </c>
      <c r="D90" s="31">
        <f t="shared" si="39"/>
        <v>213069780</v>
      </c>
      <c r="E90" s="29">
        <f>(25519.19+1005)*1000</f>
        <v>26524190</v>
      </c>
      <c r="F90" s="68">
        <v>53180590</v>
      </c>
      <c r="G90" s="53">
        <v>43595000</v>
      </c>
      <c r="H90" s="29">
        <v>44455000</v>
      </c>
      <c r="I90" s="29">
        <v>45315000</v>
      </c>
      <c r="J90" s="29"/>
      <c r="K90" s="29"/>
    </row>
    <row r="91" spans="1:12" x14ac:dyDescent="0.25">
      <c r="A91" s="10"/>
      <c r="B91" s="10" t="s">
        <v>31</v>
      </c>
      <c r="C91" s="10" t="s">
        <v>7</v>
      </c>
      <c r="D91" s="31">
        <f t="shared" si="39"/>
        <v>175483567.42000002</v>
      </c>
      <c r="E91" s="30">
        <v>75000000</v>
      </c>
      <c r="F91" s="71">
        <v>100425085.42</v>
      </c>
      <c r="G91" s="30">
        <v>58482</v>
      </c>
      <c r="H91" s="30"/>
      <c r="I91" s="30">
        <v>0</v>
      </c>
      <c r="J91" s="30">
        <v>0</v>
      </c>
      <c r="K91" s="30">
        <v>0</v>
      </c>
    </row>
    <row r="92" spans="1:12" x14ac:dyDescent="0.25">
      <c r="A92" s="10"/>
      <c r="B92" s="10"/>
      <c r="C92" s="10" t="s">
        <v>36</v>
      </c>
      <c r="D92" s="31">
        <f t="shared" si="39"/>
        <v>0</v>
      </c>
      <c r="E92" s="30"/>
      <c r="F92" s="30"/>
      <c r="G92" s="30"/>
      <c r="H92" s="30"/>
      <c r="I92" s="30"/>
      <c r="J92" s="30"/>
      <c r="K92" s="30"/>
    </row>
    <row r="93" spans="1:12" s="38" customFormat="1" x14ac:dyDescent="0.25">
      <c r="A93" s="35"/>
      <c r="B93" s="35"/>
      <c r="C93" s="35" t="s">
        <v>43</v>
      </c>
      <c r="D93" s="31">
        <f t="shared" si="39"/>
        <v>85754600</v>
      </c>
      <c r="E93" s="37"/>
      <c r="F93" s="37">
        <v>85754600</v>
      </c>
      <c r="G93" s="37">
        <v>0</v>
      </c>
      <c r="H93" s="37"/>
      <c r="I93" s="37"/>
      <c r="J93" s="37"/>
      <c r="K93" s="37"/>
      <c r="L93" s="48"/>
    </row>
    <row r="94" spans="1:12" x14ac:dyDescent="0.25">
      <c r="A94" s="10"/>
      <c r="B94" s="10"/>
      <c r="C94" s="10" t="s">
        <v>8</v>
      </c>
      <c r="D94" s="31">
        <f t="shared" si="39"/>
        <v>388553347.42000002</v>
      </c>
      <c r="E94" s="29">
        <f>E87-E95</f>
        <v>101524190</v>
      </c>
      <c r="F94" s="53">
        <f>F87-F95-F93</f>
        <v>153605675.42000002</v>
      </c>
      <c r="G94" s="29">
        <f>G87-G95-G93</f>
        <v>43653482</v>
      </c>
      <c r="H94" s="29">
        <f t="shared" ref="H94:K94" si="44">H87-H95</f>
        <v>44455000</v>
      </c>
      <c r="I94" s="29">
        <f t="shared" si="44"/>
        <v>45315000</v>
      </c>
      <c r="J94" s="29">
        <f t="shared" si="44"/>
        <v>0</v>
      </c>
      <c r="K94" s="29">
        <f t="shared" si="44"/>
        <v>0</v>
      </c>
    </row>
    <row r="95" spans="1:12" x14ac:dyDescent="0.25">
      <c r="A95" s="10"/>
      <c r="B95" s="10"/>
      <c r="C95" s="10" t="s">
        <v>9</v>
      </c>
      <c r="D95" s="31">
        <f t="shared" si="39"/>
        <v>90630000</v>
      </c>
      <c r="E95" s="34">
        <f>SUM(E96:E98)</f>
        <v>0</v>
      </c>
      <c r="F95" s="34">
        <f t="shared" ref="F95:K95" si="45">SUM(F96:F98)</f>
        <v>0</v>
      </c>
      <c r="G95" s="34">
        <f t="shared" si="45"/>
        <v>0</v>
      </c>
      <c r="H95" s="34">
        <f t="shared" si="45"/>
        <v>0</v>
      </c>
      <c r="I95" s="34">
        <f t="shared" si="45"/>
        <v>0</v>
      </c>
      <c r="J95" s="34">
        <f t="shared" si="45"/>
        <v>45315000</v>
      </c>
      <c r="K95" s="34">
        <f t="shared" si="45"/>
        <v>45315000</v>
      </c>
    </row>
    <row r="96" spans="1:12" x14ac:dyDescent="0.25">
      <c r="A96" s="10"/>
      <c r="B96" s="10"/>
      <c r="C96" s="10" t="s">
        <v>5</v>
      </c>
      <c r="D96" s="31">
        <f t="shared" si="39"/>
        <v>0</v>
      </c>
      <c r="E96" s="29"/>
      <c r="F96" s="29"/>
      <c r="G96" s="29"/>
      <c r="H96" s="29"/>
      <c r="I96" s="29"/>
      <c r="J96" s="29"/>
      <c r="K96" s="29"/>
    </row>
    <row r="97" spans="1:11" x14ac:dyDescent="0.25">
      <c r="A97" s="10"/>
      <c r="B97" s="10"/>
      <c r="C97" s="10" t="s">
        <v>6</v>
      </c>
      <c r="D97" s="31">
        <f t="shared" si="39"/>
        <v>90630000</v>
      </c>
      <c r="E97" s="29"/>
      <c r="F97" s="29"/>
      <c r="G97" s="29"/>
      <c r="H97" s="29"/>
      <c r="I97" s="29"/>
      <c r="J97" s="29">
        <v>45315000</v>
      </c>
      <c r="K97" s="29">
        <v>45315000</v>
      </c>
    </row>
    <row r="98" spans="1:11" x14ac:dyDescent="0.25">
      <c r="A98" s="10"/>
      <c r="B98" s="10"/>
      <c r="C98" s="10" t="s">
        <v>7</v>
      </c>
      <c r="D98" s="31">
        <f t="shared" si="39"/>
        <v>0</v>
      </c>
      <c r="E98" s="29"/>
      <c r="F98" s="29"/>
      <c r="G98" s="29"/>
      <c r="H98" s="29"/>
      <c r="I98" s="29"/>
      <c r="J98" s="29"/>
      <c r="K98" s="29"/>
    </row>
    <row r="99" spans="1:11" x14ac:dyDescent="0.25">
      <c r="A99" s="10" t="s">
        <v>18</v>
      </c>
      <c r="B99" s="10" t="s">
        <v>19</v>
      </c>
      <c r="C99" s="10"/>
      <c r="D99" s="31">
        <f t="shared" si="39"/>
        <v>1501995000</v>
      </c>
      <c r="E99" s="31">
        <f>SUM(E101:E104)+E107</f>
        <v>1995000</v>
      </c>
      <c r="F99" s="31">
        <f t="shared" ref="F99:G99" si="46">SUM(F101:F104)+F107</f>
        <v>0</v>
      </c>
      <c r="G99" s="31">
        <f t="shared" si="46"/>
        <v>0</v>
      </c>
      <c r="H99" s="31">
        <f>SUM(H101:H104)+H107+H105</f>
        <v>700000000</v>
      </c>
      <c r="I99" s="31">
        <f>SUM(I101:I104)+I107+I105</f>
        <v>800000000</v>
      </c>
      <c r="J99" s="31">
        <f t="shared" ref="J99:K99" si="47">SUM(J101:J104)+J107</f>
        <v>0</v>
      </c>
      <c r="K99" s="31">
        <f t="shared" si="47"/>
        <v>0</v>
      </c>
    </row>
    <row r="100" spans="1:11" x14ac:dyDescent="0.25">
      <c r="A100" s="10"/>
      <c r="B100" s="10"/>
      <c r="C100" s="10" t="s">
        <v>22</v>
      </c>
      <c r="D100" s="31">
        <f t="shared" si="39"/>
        <v>1995000</v>
      </c>
      <c r="E100" s="33">
        <f>E101+E102+E103+E104</f>
        <v>1995000</v>
      </c>
      <c r="F100" s="33">
        <f t="shared" ref="F100:K100" si="48">F101+F102+F103+F104</f>
        <v>0</v>
      </c>
      <c r="G100" s="33">
        <f t="shared" si="48"/>
        <v>0</v>
      </c>
      <c r="H100" s="33">
        <f t="shared" si="48"/>
        <v>0</v>
      </c>
      <c r="I100" s="33">
        <f t="shared" si="48"/>
        <v>0</v>
      </c>
      <c r="J100" s="33">
        <f t="shared" si="48"/>
        <v>0</v>
      </c>
      <c r="K100" s="33">
        <f t="shared" si="48"/>
        <v>0</v>
      </c>
    </row>
    <row r="101" spans="1:11" x14ac:dyDescent="0.25">
      <c r="A101" s="10"/>
      <c r="B101" s="10"/>
      <c r="C101" s="10" t="s">
        <v>5</v>
      </c>
      <c r="D101" s="31">
        <f t="shared" si="39"/>
        <v>0</v>
      </c>
      <c r="E101" s="29"/>
      <c r="F101" s="29"/>
      <c r="G101" s="29"/>
      <c r="H101" s="29"/>
      <c r="I101" s="29"/>
      <c r="J101" s="29"/>
      <c r="K101" s="29"/>
    </row>
    <row r="102" spans="1:11" x14ac:dyDescent="0.25">
      <c r="A102" s="10"/>
      <c r="B102" s="10"/>
      <c r="C102" s="10" t="s">
        <v>6</v>
      </c>
      <c r="D102" s="31">
        <f t="shared" si="39"/>
        <v>1995000</v>
      </c>
      <c r="E102" s="29">
        <f>(3000-1005)*1000</f>
        <v>1995000</v>
      </c>
      <c r="F102" s="29"/>
      <c r="G102" s="29"/>
      <c r="H102" s="29"/>
      <c r="I102" s="29"/>
      <c r="J102" s="29"/>
      <c r="K102" s="29"/>
    </row>
    <row r="103" spans="1:11" x14ac:dyDescent="0.25">
      <c r="A103" s="10"/>
      <c r="B103" s="10"/>
      <c r="C103" s="10" t="s">
        <v>7</v>
      </c>
      <c r="D103" s="31">
        <f t="shared" si="39"/>
        <v>0</v>
      </c>
      <c r="E103" s="30"/>
      <c r="F103" s="30"/>
      <c r="G103" s="30"/>
      <c r="H103" s="30"/>
      <c r="I103" s="30"/>
      <c r="J103" s="30"/>
      <c r="K103" s="30"/>
    </row>
    <row r="104" spans="1:11" x14ac:dyDescent="0.25">
      <c r="A104" s="10"/>
      <c r="B104" s="10"/>
      <c r="C104" s="10" t="s">
        <v>36</v>
      </c>
      <c r="D104" s="31">
        <f t="shared" si="39"/>
        <v>0</v>
      </c>
      <c r="E104" s="30"/>
      <c r="F104" s="30"/>
      <c r="G104" s="30"/>
      <c r="H104" s="30"/>
      <c r="I104" s="30"/>
      <c r="J104" s="30"/>
      <c r="K104" s="30"/>
    </row>
    <row r="105" spans="1:11" x14ac:dyDescent="0.25">
      <c r="A105" s="10"/>
      <c r="B105" s="10"/>
      <c r="C105" s="10" t="s">
        <v>43</v>
      </c>
      <c r="D105" s="31">
        <f t="shared" si="39"/>
        <v>125000000</v>
      </c>
      <c r="E105" s="30"/>
      <c r="F105" s="30"/>
      <c r="G105" s="30"/>
      <c r="H105" s="30">
        <v>25000000</v>
      </c>
      <c r="I105" s="30">
        <v>100000000</v>
      </c>
      <c r="J105" s="30"/>
      <c r="K105" s="30"/>
    </row>
    <row r="106" spans="1:11" x14ac:dyDescent="0.25">
      <c r="A106" s="10"/>
      <c r="B106" s="10"/>
      <c r="C106" s="10" t="s">
        <v>8</v>
      </c>
      <c r="D106" s="31">
        <f t="shared" si="39"/>
        <v>1995000</v>
      </c>
      <c r="E106" s="29">
        <f>E99-E107</f>
        <v>1995000</v>
      </c>
      <c r="F106" s="29">
        <f t="shared" ref="F106:K106" si="49">F99-F107</f>
        <v>0</v>
      </c>
      <c r="G106" s="29">
        <f t="shared" si="49"/>
        <v>0</v>
      </c>
      <c r="H106" s="29">
        <f>H99-H107-H105</f>
        <v>0</v>
      </c>
      <c r="I106" s="29">
        <f>I99-I107-I105</f>
        <v>0</v>
      </c>
      <c r="J106" s="29">
        <f t="shared" si="49"/>
        <v>0</v>
      </c>
      <c r="K106" s="29">
        <f t="shared" si="49"/>
        <v>0</v>
      </c>
    </row>
    <row r="107" spans="1:11" x14ac:dyDescent="0.25">
      <c r="A107" s="10"/>
      <c r="B107" s="10"/>
      <c r="C107" s="10" t="s">
        <v>9</v>
      </c>
      <c r="D107" s="31">
        <f t="shared" si="39"/>
        <v>1375000000</v>
      </c>
      <c r="E107" s="34">
        <f>SUM(E108:E110)</f>
        <v>0</v>
      </c>
      <c r="F107" s="34">
        <f t="shared" ref="F107:K107" si="50">SUM(F108:F110)</f>
        <v>0</v>
      </c>
      <c r="G107" s="34">
        <f t="shared" si="50"/>
        <v>0</v>
      </c>
      <c r="H107" s="34">
        <f t="shared" si="50"/>
        <v>675000000</v>
      </c>
      <c r="I107" s="34">
        <f t="shared" si="50"/>
        <v>700000000</v>
      </c>
      <c r="J107" s="34">
        <f t="shared" si="50"/>
        <v>0</v>
      </c>
      <c r="K107" s="34">
        <f t="shared" si="50"/>
        <v>0</v>
      </c>
    </row>
    <row r="108" spans="1:11" x14ac:dyDescent="0.25">
      <c r="A108" s="10"/>
      <c r="B108" s="10"/>
      <c r="C108" s="10" t="s">
        <v>5</v>
      </c>
      <c r="D108" s="31">
        <f t="shared" si="39"/>
        <v>1300000000</v>
      </c>
      <c r="E108" s="29"/>
      <c r="F108" s="29"/>
      <c r="G108" s="29"/>
      <c r="H108" s="29">
        <v>600000000</v>
      </c>
      <c r="I108" s="29">
        <v>700000000</v>
      </c>
      <c r="J108" s="29"/>
      <c r="K108" s="29"/>
    </row>
    <row r="109" spans="1:11" x14ac:dyDescent="0.25">
      <c r="A109" s="10"/>
      <c r="B109" s="10"/>
      <c r="C109" s="10" t="s">
        <v>6</v>
      </c>
      <c r="D109" s="31">
        <f t="shared" si="39"/>
        <v>0</v>
      </c>
      <c r="E109" s="29"/>
      <c r="F109" s="29"/>
      <c r="G109" s="29"/>
      <c r="H109" s="29"/>
      <c r="I109" s="29"/>
      <c r="J109" s="29"/>
      <c r="K109" s="29"/>
    </row>
    <row r="110" spans="1:11" x14ac:dyDescent="0.25">
      <c r="A110" s="10"/>
      <c r="B110" s="10"/>
      <c r="C110" s="10" t="s">
        <v>7</v>
      </c>
      <c r="D110" s="31">
        <f t="shared" si="39"/>
        <v>75000000</v>
      </c>
      <c r="E110" s="29"/>
      <c r="F110" s="29"/>
      <c r="G110" s="29"/>
      <c r="H110" s="29">
        <v>75000000</v>
      </c>
      <c r="I110" s="29">
        <v>0</v>
      </c>
      <c r="J110" s="29"/>
      <c r="K110" s="29"/>
    </row>
    <row r="111" spans="1:11" x14ac:dyDescent="0.25">
      <c r="A111" s="10">
        <v>4</v>
      </c>
      <c r="B111" s="10" t="s">
        <v>39</v>
      </c>
      <c r="C111" s="10"/>
      <c r="D111" s="31">
        <f t="shared" si="39"/>
        <v>96713630.659999996</v>
      </c>
      <c r="E111" s="31">
        <f>SUM(E113:E117)+E120</f>
        <v>0</v>
      </c>
      <c r="F111" s="31">
        <f>SUM(F113:F116)+F120</f>
        <v>16713630.66</v>
      </c>
      <c r="G111" s="54">
        <f t="shared" ref="G111:I111" si="51">SUM(G113:G116)+G120</f>
        <v>16000000</v>
      </c>
      <c r="H111" s="54">
        <f t="shared" si="51"/>
        <v>16000000</v>
      </c>
      <c r="I111" s="54">
        <f t="shared" si="51"/>
        <v>16000000</v>
      </c>
      <c r="J111" s="54">
        <f t="shared" ref="J111:K111" si="52">SUM(J113:J116)+J120</f>
        <v>16000000</v>
      </c>
      <c r="K111" s="54">
        <f t="shared" si="52"/>
        <v>16000000</v>
      </c>
    </row>
    <row r="112" spans="1:11" x14ac:dyDescent="0.25">
      <c r="A112" s="10"/>
      <c r="B112" s="10"/>
      <c r="C112" s="10" t="s">
        <v>22</v>
      </c>
      <c r="D112" s="31">
        <f t="shared" si="39"/>
        <v>48713630.659999996</v>
      </c>
      <c r="E112" s="33">
        <f>E113+E114+E116+E117</f>
        <v>0</v>
      </c>
      <c r="F112" s="33">
        <f>F113+F114+F116+F117</f>
        <v>16713630.66</v>
      </c>
      <c r="G112" s="72">
        <f t="shared" ref="G112:K112" si="53">G113+G114+G116+G117</f>
        <v>0</v>
      </c>
      <c r="H112" s="72">
        <f t="shared" si="53"/>
        <v>16000000</v>
      </c>
      <c r="I112" s="72">
        <f t="shared" si="53"/>
        <v>16000000</v>
      </c>
      <c r="J112" s="33">
        <f t="shared" si="53"/>
        <v>0</v>
      </c>
      <c r="K112" s="33">
        <f t="shared" si="53"/>
        <v>0</v>
      </c>
    </row>
    <row r="113" spans="1:11" x14ac:dyDescent="0.25">
      <c r="A113" s="10"/>
      <c r="B113" s="10"/>
      <c r="C113" s="10" t="s">
        <v>5</v>
      </c>
      <c r="D113" s="31">
        <f t="shared" si="39"/>
        <v>0</v>
      </c>
      <c r="E113" s="32">
        <f>E126+E152</f>
        <v>0</v>
      </c>
      <c r="F113" s="32">
        <f t="shared" ref="F113:K114" si="54">F126+F152</f>
        <v>0</v>
      </c>
      <c r="G113" s="70">
        <f t="shared" si="54"/>
        <v>0</v>
      </c>
      <c r="H113" s="70">
        <f t="shared" si="54"/>
        <v>0</v>
      </c>
      <c r="I113" s="70">
        <f t="shared" si="54"/>
        <v>0</v>
      </c>
      <c r="J113" s="32">
        <f t="shared" si="54"/>
        <v>0</v>
      </c>
      <c r="K113" s="32">
        <f t="shared" si="54"/>
        <v>0</v>
      </c>
    </row>
    <row r="114" spans="1:11" x14ac:dyDescent="0.25">
      <c r="A114" s="10"/>
      <c r="B114" s="10"/>
      <c r="C114" s="10" t="s">
        <v>6</v>
      </c>
      <c r="D114" s="31">
        <f t="shared" si="39"/>
        <v>46277949.119999997</v>
      </c>
      <c r="E114" s="32">
        <f>E127+E153</f>
        <v>0</v>
      </c>
      <c r="F114" s="32">
        <f t="shared" si="54"/>
        <v>15877949.119999999</v>
      </c>
      <c r="G114" s="70">
        <f t="shared" si="54"/>
        <v>0</v>
      </c>
      <c r="H114" s="70">
        <f t="shared" si="54"/>
        <v>15200000</v>
      </c>
      <c r="I114" s="70">
        <f t="shared" si="54"/>
        <v>15200000</v>
      </c>
      <c r="J114" s="32">
        <f t="shared" si="54"/>
        <v>0</v>
      </c>
      <c r="K114" s="32">
        <f t="shared" si="54"/>
        <v>0</v>
      </c>
    </row>
    <row r="115" spans="1:11" x14ac:dyDescent="0.25">
      <c r="A115" s="9"/>
      <c r="B115" s="9"/>
      <c r="C115" s="9" t="s">
        <v>44</v>
      </c>
      <c r="D115" s="31">
        <f t="shared" si="39"/>
        <v>0</v>
      </c>
      <c r="E115" s="42">
        <f t="shared" ref="E115:K117" si="55">E128</f>
        <v>0</v>
      </c>
      <c r="F115" s="42">
        <f t="shared" si="55"/>
        <v>0</v>
      </c>
      <c r="G115" s="70">
        <f t="shared" si="55"/>
        <v>0</v>
      </c>
      <c r="H115" s="70">
        <f t="shared" si="55"/>
        <v>0</v>
      </c>
      <c r="I115" s="70">
        <f t="shared" si="55"/>
        <v>0</v>
      </c>
      <c r="J115" s="42">
        <f t="shared" si="55"/>
        <v>0</v>
      </c>
      <c r="K115" s="42">
        <f t="shared" si="55"/>
        <v>0</v>
      </c>
    </row>
    <row r="116" spans="1:11" x14ac:dyDescent="0.25">
      <c r="A116" s="10"/>
      <c r="B116" s="10"/>
      <c r="C116" s="10" t="s">
        <v>7</v>
      </c>
      <c r="D116" s="31">
        <f t="shared" si="39"/>
        <v>2435681.54</v>
      </c>
      <c r="E116" s="32">
        <f t="shared" ref="E116:K116" si="56">E129+E155</f>
        <v>0</v>
      </c>
      <c r="F116" s="32">
        <f t="shared" si="56"/>
        <v>835681.54</v>
      </c>
      <c r="G116" s="70">
        <f t="shared" si="56"/>
        <v>0</v>
      </c>
      <c r="H116" s="70">
        <f t="shared" si="56"/>
        <v>800000</v>
      </c>
      <c r="I116" s="70">
        <f t="shared" si="56"/>
        <v>800000</v>
      </c>
      <c r="J116" s="32">
        <f t="shared" si="56"/>
        <v>0</v>
      </c>
      <c r="K116" s="32">
        <f t="shared" si="56"/>
        <v>0</v>
      </c>
    </row>
    <row r="117" spans="1:11" x14ac:dyDescent="0.25">
      <c r="A117" s="9"/>
      <c r="B117" s="9"/>
      <c r="C117" s="9" t="s">
        <v>44</v>
      </c>
      <c r="D117" s="31">
        <f t="shared" si="39"/>
        <v>0</v>
      </c>
      <c r="E117" s="42">
        <f t="shared" si="55"/>
        <v>0</v>
      </c>
      <c r="F117" s="42">
        <f t="shared" si="55"/>
        <v>0</v>
      </c>
      <c r="G117" s="70">
        <f t="shared" si="55"/>
        <v>0</v>
      </c>
      <c r="H117" s="70">
        <f t="shared" si="55"/>
        <v>0</v>
      </c>
      <c r="I117" s="70">
        <f t="shared" si="55"/>
        <v>0</v>
      </c>
      <c r="J117" s="42">
        <f t="shared" si="55"/>
        <v>0</v>
      </c>
      <c r="K117" s="42">
        <f t="shared" si="55"/>
        <v>0</v>
      </c>
    </row>
    <row r="118" spans="1:11" x14ac:dyDescent="0.25">
      <c r="A118" s="10"/>
      <c r="B118" s="10"/>
      <c r="C118" s="10" t="s">
        <v>43</v>
      </c>
      <c r="D118" s="31">
        <f t="shared" si="39"/>
        <v>0</v>
      </c>
      <c r="E118" s="32">
        <f t="shared" ref="E118:K123" si="57">E131+E157</f>
        <v>0</v>
      </c>
      <c r="F118" s="32">
        <f t="shared" si="57"/>
        <v>0</v>
      </c>
      <c r="G118" s="70">
        <f t="shared" si="57"/>
        <v>0</v>
      </c>
      <c r="H118" s="70">
        <f t="shared" si="57"/>
        <v>0</v>
      </c>
      <c r="I118" s="70">
        <f t="shared" si="57"/>
        <v>0</v>
      </c>
      <c r="J118" s="32">
        <f t="shared" si="57"/>
        <v>0</v>
      </c>
      <c r="K118" s="32">
        <f t="shared" si="57"/>
        <v>0</v>
      </c>
    </row>
    <row r="119" spans="1:11" x14ac:dyDescent="0.25">
      <c r="A119" s="10"/>
      <c r="B119" s="10"/>
      <c r="C119" s="10" t="s">
        <v>8</v>
      </c>
      <c r="D119" s="31">
        <f t="shared" si="39"/>
        <v>48713630.659999996</v>
      </c>
      <c r="E119" s="32">
        <f t="shared" si="57"/>
        <v>0</v>
      </c>
      <c r="F119" s="32">
        <f t="shared" si="57"/>
        <v>16713630.66</v>
      </c>
      <c r="G119" s="70">
        <f t="shared" si="57"/>
        <v>0</v>
      </c>
      <c r="H119" s="70">
        <f t="shared" si="57"/>
        <v>16000000</v>
      </c>
      <c r="I119" s="70">
        <f t="shared" si="57"/>
        <v>16000000</v>
      </c>
      <c r="J119" s="32">
        <f t="shared" si="57"/>
        <v>0</v>
      </c>
      <c r="K119" s="32">
        <f t="shared" si="57"/>
        <v>0</v>
      </c>
    </row>
    <row r="120" spans="1:11" x14ac:dyDescent="0.25">
      <c r="A120" s="10"/>
      <c r="B120" s="10"/>
      <c r="C120" s="10" t="s">
        <v>9</v>
      </c>
      <c r="D120" s="31">
        <f t="shared" si="39"/>
        <v>48000000</v>
      </c>
      <c r="E120" s="32">
        <f t="shared" si="57"/>
        <v>0</v>
      </c>
      <c r="F120" s="32">
        <f t="shared" si="57"/>
        <v>0</v>
      </c>
      <c r="G120" s="70">
        <f t="shared" si="57"/>
        <v>16000000</v>
      </c>
      <c r="H120" s="70">
        <f t="shared" si="57"/>
        <v>0</v>
      </c>
      <c r="I120" s="70">
        <f t="shared" si="57"/>
        <v>0</v>
      </c>
      <c r="J120" s="32">
        <f t="shared" si="57"/>
        <v>16000000</v>
      </c>
      <c r="K120" s="32">
        <f t="shared" si="57"/>
        <v>16000000</v>
      </c>
    </row>
    <row r="121" spans="1:11" x14ac:dyDescent="0.25">
      <c r="A121" s="10"/>
      <c r="B121" s="10"/>
      <c r="C121" s="10" t="s">
        <v>5</v>
      </c>
      <c r="D121" s="31">
        <f t="shared" si="39"/>
        <v>0</v>
      </c>
      <c r="E121" s="32">
        <f t="shared" si="57"/>
        <v>0</v>
      </c>
      <c r="F121" s="32">
        <f t="shared" si="57"/>
        <v>0</v>
      </c>
      <c r="G121" s="70">
        <f t="shared" si="57"/>
        <v>0</v>
      </c>
      <c r="H121" s="70">
        <f t="shared" si="57"/>
        <v>0</v>
      </c>
      <c r="I121" s="70">
        <f t="shared" si="57"/>
        <v>0</v>
      </c>
      <c r="J121" s="32">
        <f t="shared" si="57"/>
        <v>0</v>
      </c>
      <c r="K121" s="32">
        <f t="shared" si="57"/>
        <v>0</v>
      </c>
    </row>
    <row r="122" spans="1:11" x14ac:dyDescent="0.25">
      <c r="A122" s="10"/>
      <c r="B122" s="10"/>
      <c r="C122" s="10" t="s">
        <v>6</v>
      </c>
      <c r="D122" s="31">
        <f t="shared" si="39"/>
        <v>45600000</v>
      </c>
      <c r="E122" s="32">
        <f t="shared" si="57"/>
        <v>0</v>
      </c>
      <c r="F122" s="32">
        <f t="shared" si="57"/>
        <v>0</v>
      </c>
      <c r="G122" s="70">
        <f t="shared" si="57"/>
        <v>15200000</v>
      </c>
      <c r="H122" s="70">
        <f t="shared" si="57"/>
        <v>0</v>
      </c>
      <c r="I122" s="70">
        <f t="shared" si="57"/>
        <v>0</v>
      </c>
      <c r="J122" s="32">
        <f t="shared" si="57"/>
        <v>15200000</v>
      </c>
      <c r="K122" s="32">
        <f t="shared" si="57"/>
        <v>15200000</v>
      </c>
    </row>
    <row r="123" spans="1:11" x14ac:dyDescent="0.25">
      <c r="A123" s="10"/>
      <c r="B123" s="10"/>
      <c r="C123" s="10" t="s">
        <v>7</v>
      </c>
      <c r="D123" s="31">
        <f t="shared" si="39"/>
        <v>2400000</v>
      </c>
      <c r="E123" s="32">
        <f t="shared" si="57"/>
        <v>0</v>
      </c>
      <c r="F123" s="32">
        <f t="shared" si="57"/>
        <v>0</v>
      </c>
      <c r="G123" s="70">
        <f t="shared" si="57"/>
        <v>800000</v>
      </c>
      <c r="H123" s="70">
        <f t="shared" si="57"/>
        <v>0</v>
      </c>
      <c r="I123" s="70">
        <f t="shared" si="57"/>
        <v>0</v>
      </c>
      <c r="J123" s="32">
        <f t="shared" si="57"/>
        <v>800000</v>
      </c>
      <c r="K123" s="32">
        <f t="shared" si="57"/>
        <v>800000</v>
      </c>
    </row>
    <row r="124" spans="1:11" x14ac:dyDescent="0.25">
      <c r="A124" s="10" t="s">
        <v>33</v>
      </c>
      <c r="B124" s="10" t="s">
        <v>47</v>
      </c>
      <c r="C124" s="10"/>
      <c r="D124" s="31">
        <f t="shared" si="39"/>
        <v>0</v>
      </c>
      <c r="E124" s="31">
        <f>SUM(E126:E130)+E133</f>
        <v>0</v>
      </c>
      <c r="F124" s="31">
        <f>SUM(F126:F130)+F133</f>
        <v>0</v>
      </c>
      <c r="G124" s="54">
        <f>SUM(G126:G130)+G133</f>
        <v>0</v>
      </c>
      <c r="H124" s="54">
        <f>SUM(H126:H130)+H133</f>
        <v>0</v>
      </c>
      <c r="I124" s="54">
        <f>SUM(I126:I130)+I133</f>
        <v>0</v>
      </c>
      <c r="J124" s="31">
        <f t="shared" ref="J124:K124" si="58">SUM(J126:J130)+J133</f>
        <v>0</v>
      </c>
      <c r="K124" s="31">
        <f t="shared" si="58"/>
        <v>0</v>
      </c>
    </row>
    <row r="125" spans="1:11" x14ac:dyDescent="0.25">
      <c r="A125" s="10"/>
      <c r="B125" s="10"/>
      <c r="C125" s="10" t="s">
        <v>22</v>
      </c>
      <c r="D125" s="31">
        <f t="shared" si="39"/>
        <v>0</v>
      </c>
      <c r="E125" s="33">
        <f>E126+E127+E129+E130</f>
        <v>0</v>
      </c>
      <c r="F125" s="33">
        <f>F126+F127+F129+F130</f>
        <v>0</v>
      </c>
      <c r="G125" s="72">
        <f>G126+G127+G129+G130</f>
        <v>0</v>
      </c>
      <c r="H125" s="72">
        <f>H126+H127+H129+H130</f>
        <v>0</v>
      </c>
      <c r="I125" s="72">
        <f>I126+I127+I129+I130</f>
        <v>0</v>
      </c>
      <c r="J125" s="33">
        <f t="shared" ref="J125:K125" si="59">J126+J127+J129+J130</f>
        <v>0</v>
      </c>
      <c r="K125" s="33">
        <f t="shared" si="59"/>
        <v>0</v>
      </c>
    </row>
    <row r="126" spans="1:11" x14ac:dyDescent="0.25">
      <c r="A126" s="10"/>
      <c r="B126" s="10"/>
      <c r="C126" s="10" t="s">
        <v>5</v>
      </c>
      <c r="D126" s="31">
        <f t="shared" si="39"/>
        <v>0</v>
      </c>
      <c r="E126" s="29"/>
      <c r="F126" s="29"/>
      <c r="G126" s="68"/>
      <c r="H126" s="68"/>
      <c r="I126" s="68"/>
      <c r="J126" s="29"/>
      <c r="K126" s="29"/>
    </row>
    <row r="127" spans="1:11" x14ac:dyDescent="0.25">
      <c r="A127" s="10"/>
      <c r="B127" s="10"/>
      <c r="C127" s="10" t="s">
        <v>6</v>
      </c>
      <c r="D127" s="31">
        <f t="shared" si="39"/>
        <v>0</v>
      </c>
      <c r="E127" s="29">
        <v>0</v>
      </c>
      <c r="F127" s="29"/>
      <c r="G127" s="68"/>
      <c r="H127" s="68"/>
      <c r="I127" s="68"/>
      <c r="J127" s="29"/>
      <c r="K127" s="29"/>
    </row>
    <row r="128" spans="1:11" x14ac:dyDescent="0.25">
      <c r="A128" s="9"/>
      <c r="B128" s="9"/>
      <c r="C128" s="9" t="s">
        <v>44</v>
      </c>
      <c r="D128" s="31">
        <f t="shared" si="39"/>
        <v>0</v>
      </c>
      <c r="E128" s="40"/>
      <c r="F128" s="40"/>
      <c r="G128" s="68"/>
      <c r="H128" s="68"/>
      <c r="I128" s="68"/>
      <c r="J128" s="40"/>
      <c r="K128" s="40"/>
    </row>
    <row r="129" spans="1:11" x14ac:dyDescent="0.25">
      <c r="A129" s="10"/>
      <c r="B129" s="10"/>
      <c r="C129" s="10" t="s">
        <v>7</v>
      </c>
      <c r="D129" s="31">
        <f t="shared" si="39"/>
        <v>0</v>
      </c>
      <c r="E129" s="30">
        <v>0</v>
      </c>
      <c r="F129" s="30"/>
      <c r="G129" s="69"/>
      <c r="H129" s="69"/>
      <c r="I129" s="69"/>
      <c r="J129" s="30"/>
      <c r="K129" s="30"/>
    </row>
    <row r="130" spans="1:11" x14ac:dyDescent="0.25">
      <c r="A130" s="9"/>
      <c r="B130" s="9"/>
      <c r="C130" s="9" t="s">
        <v>44</v>
      </c>
      <c r="D130" s="31">
        <f t="shared" si="39"/>
        <v>0</v>
      </c>
      <c r="E130" s="41"/>
      <c r="F130" s="41"/>
      <c r="G130" s="41"/>
      <c r="H130" s="41"/>
      <c r="I130" s="41"/>
      <c r="J130" s="41"/>
      <c r="K130" s="41"/>
    </row>
    <row r="131" spans="1:11" x14ac:dyDescent="0.25">
      <c r="A131" s="10"/>
      <c r="B131" s="10"/>
      <c r="C131" s="10" t="s">
        <v>43</v>
      </c>
      <c r="D131" s="31">
        <f t="shared" si="39"/>
        <v>0</v>
      </c>
      <c r="E131" s="30"/>
      <c r="F131" s="30"/>
      <c r="G131" s="30"/>
      <c r="H131" s="30"/>
      <c r="I131" s="30"/>
      <c r="J131" s="30"/>
      <c r="K131" s="30"/>
    </row>
    <row r="132" spans="1:11" x14ac:dyDescent="0.25">
      <c r="A132" s="10"/>
      <c r="B132" s="10"/>
      <c r="C132" s="10" t="s">
        <v>8</v>
      </c>
      <c r="D132" s="31">
        <f t="shared" si="39"/>
        <v>0</v>
      </c>
      <c r="E132" s="29">
        <f>E124-E133</f>
        <v>0</v>
      </c>
      <c r="F132" s="29">
        <f>F124-F133</f>
        <v>0</v>
      </c>
      <c r="G132" s="29">
        <f>G124-G133</f>
        <v>0</v>
      </c>
      <c r="H132" s="29">
        <f>H124-H133</f>
        <v>0</v>
      </c>
      <c r="I132" s="29">
        <f>I124-I133</f>
        <v>0</v>
      </c>
      <c r="J132" s="29">
        <f t="shared" ref="J132:K132" si="60">J124-J133</f>
        <v>0</v>
      </c>
      <c r="K132" s="29">
        <f t="shared" si="60"/>
        <v>0</v>
      </c>
    </row>
    <row r="133" spans="1:11" x14ac:dyDescent="0.25">
      <c r="A133" s="10"/>
      <c r="B133" s="10"/>
      <c r="C133" s="10" t="s">
        <v>9</v>
      </c>
      <c r="D133" s="31">
        <f t="shared" si="39"/>
        <v>0</v>
      </c>
      <c r="E133" s="34">
        <f>SUM(E134:E136)</f>
        <v>0</v>
      </c>
      <c r="F133" s="34">
        <f t="shared" ref="F133:K133" si="61">SUM(F134:F136)</f>
        <v>0</v>
      </c>
      <c r="G133" s="34">
        <f t="shared" si="61"/>
        <v>0</v>
      </c>
      <c r="H133" s="34">
        <f t="shared" si="61"/>
        <v>0</v>
      </c>
      <c r="I133" s="34">
        <f t="shared" si="61"/>
        <v>0</v>
      </c>
      <c r="J133" s="34">
        <f t="shared" si="61"/>
        <v>0</v>
      </c>
      <c r="K133" s="34">
        <f t="shared" si="61"/>
        <v>0</v>
      </c>
    </row>
    <row r="134" spans="1:11" x14ac:dyDescent="0.25">
      <c r="A134" s="10"/>
      <c r="B134" s="10"/>
      <c r="C134" s="10" t="s">
        <v>5</v>
      </c>
      <c r="D134" s="31">
        <f t="shared" si="39"/>
        <v>0</v>
      </c>
      <c r="E134" s="29"/>
      <c r="F134" s="29"/>
      <c r="G134" s="29"/>
      <c r="H134" s="29"/>
      <c r="I134" s="29"/>
      <c r="J134" s="29"/>
      <c r="K134" s="29"/>
    </row>
    <row r="135" spans="1:11" x14ac:dyDescent="0.25">
      <c r="A135" s="10"/>
      <c r="B135" s="10"/>
      <c r="C135" s="10" t="s">
        <v>6</v>
      </c>
      <c r="D135" s="31">
        <f t="shared" si="39"/>
        <v>0</v>
      </c>
      <c r="E135" s="29">
        <v>0</v>
      </c>
      <c r="F135" s="29"/>
      <c r="G135" s="29"/>
      <c r="H135" s="29"/>
      <c r="I135" s="29"/>
      <c r="J135" s="29"/>
      <c r="K135" s="29"/>
    </row>
    <row r="136" spans="1:11" x14ac:dyDescent="0.25">
      <c r="A136" s="10"/>
      <c r="B136" s="10"/>
      <c r="C136" s="10" t="s">
        <v>7</v>
      </c>
      <c r="D136" s="31">
        <f t="shared" si="39"/>
        <v>0</v>
      </c>
      <c r="E136" s="29"/>
      <c r="F136" s="29"/>
      <c r="G136" s="29"/>
      <c r="H136" s="29"/>
      <c r="I136" s="29"/>
      <c r="J136" s="29"/>
      <c r="K136" s="29"/>
    </row>
    <row r="137" spans="1:11" x14ac:dyDescent="0.25">
      <c r="A137" s="9" t="s">
        <v>34</v>
      </c>
      <c r="B137" s="9" t="s">
        <v>36</v>
      </c>
      <c r="C137" s="9"/>
      <c r="D137" s="31">
        <f t="shared" si="39"/>
        <v>0</v>
      </c>
      <c r="E137" s="39">
        <f>SUM(E139:E143)+E146</f>
        <v>0</v>
      </c>
      <c r="F137" s="39">
        <f t="shared" ref="F137:I137" si="62">SUM(F139:F143)+F146</f>
        <v>0</v>
      </c>
      <c r="G137" s="39">
        <f t="shared" si="62"/>
        <v>0</v>
      </c>
      <c r="H137" s="39">
        <f t="shared" si="62"/>
        <v>0</v>
      </c>
      <c r="I137" s="39">
        <f t="shared" si="62"/>
        <v>0</v>
      </c>
      <c r="J137" s="39">
        <f t="shared" ref="J137:K137" si="63">SUM(J139:J143)+J146</f>
        <v>0</v>
      </c>
      <c r="K137" s="39">
        <f t="shared" si="63"/>
        <v>0</v>
      </c>
    </row>
    <row r="138" spans="1:11" x14ac:dyDescent="0.25">
      <c r="A138" s="9"/>
      <c r="B138" s="9"/>
      <c r="C138" s="9" t="s">
        <v>22</v>
      </c>
      <c r="D138" s="31">
        <f t="shared" si="39"/>
        <v>0</v>
      </c>
      <c r="E138" s="43">
        <f>E139+E140+E142+E143</f>
        <v>0</v>
      </c>
      <c r="F138" s="43">
        <f t="shared" ref="F138:K138" si="64">F139+F140+F142+F143</f>
        <v>0</v>
      </c>
      <c r="G138" s="43">
        <f t="shared" si="64"/>
        <v>0</v>
      </c>
      <c r="H138" s="43">
        <f t="shared" si="64"/>
        <v>0</v>
      </c>
      <c r="I138" s="43">
        <f t="shared" si="64"/>
        <v>0</v>
      </c>
      <c r="J138" s="43">
        <f t="shared" si="64"/>
        <v>0</v>
      </c>
      <c r="K138" s="43">
        <f t="shared" si="64"/>
        <v>0</v>
      </c>
    </row>
    <row r="139" spans="1:11" x14ac:dyDescent="0.25">
      <c r="A139" s="9"/>
      <c r="B139" s="9"/>
      <c r="C139" s="9" t="s">
        <v>5</v>
      </c>
      <c r="D139" s="31">
        <f t="shared" si="39"/>
        <v>0</v>
      </c>
      <c r="E139" s="40"/>
      <c r="F139" s="40"/>
      <c r="G139" s="40"/>
      <c r="H139" s="40"/>
      <c r="I139" s="40"/>
      <c r="J139" s="40"/>
      <c r="K139" s="40"/>
    </row>
    <row r="140" spans="1:11" x14ac:dyDescent="0.25">
      <c r="A140" s="9"/>
      <c r="B140" s="9"/>
      <c r="C140" s="9" t="s">
        <v>6</v>
      </c>
      <c r="D140" s="31">
        <f t="shared" si="39"/>
        <v>0</v>
      </c>
      <c r="E140" s="40">
        <v>0</v>
      </c>
      <c r="F140" s="40">
        <f>1996425-1996425</f>
        <v>0</v>
      </c>
      <c r="G140" s="40"/>
      <c r="H140" s="40"/>
      <c r="I140" s="40"/>
      <c r="J140" s="40"/>
      <c r="K140" s="40"/>
    </row>
    <row r="141" spans="1:11" x14ac:dyDescent="0.25">
      <c r="A141" s="9"/>
      <c r="B141" s="9"/>
      <c r="C141" s="9" t="s">
        <v>44</v>
      </c>
      <c r="D141" s="31">
        <f t="shared" si="39"/>
        <v>0</v>
      </c>
      <c r="E141" s="40"/>
      <c r="F141" s="40">
        <v>0</v>
      </c>
      <c r="G141" s="40"/>
      <c r="H141" s="40"/>
      <c r="I141" s="40"/>
      <c r="J141" s="40"/>
      <c r="K141" s="40"/>
    </row>
    <row r="142" spans="1:11" x14ac:dyDescent="0.25">
      <c r="A142" s="9"/>
      <c r="B142" s="9"/>
      <c r="C142" s="9" t="s">
        <v>7</v>
      </c>
      <c r="D142" s="31">
        <f t="shared" si="39"/>
        <v>0</v>
      </c>
      <c r="E142" s="41">
        <v>0</v>
      </c>
      <c r="F142" s="41"/>
      <c r="G142" s="41"/>
      <c r="H142" s="41"/>
      <c r="I142" s="41"/>
      <c r="J142" s="41"/>
      <c r="K142" s="41"/>
    </row>
    <row r="143" spans="1:11" x14ac:dyDescent="0.25">
      <c r="A143" s="9"/>
      <c r="B143" s="9"/>
      <c r="C143" s="9" t="s">
        <v>44</v>
      </c>
      <c r="D143" s="31">
        <f t="shared" si="39"/>
        <v>0</v>
      </c>
      <c r="E143" s="41"/>
      <c r="F143" s="41">
        <v>0</v>
      </c>
      <c r="G143" s="41"/>
      <c r="H143" s="41"/>
      <c r="I143" s="41"/>
      <c r="J143" s="41"/>
      <c r="K143" s="41"/>
    </row>
    <row r="144" spans="1:11" x14ac:dyDescent="0.25">
      <c r="A144" s="9"/>
      <c r="B144" s="9"/>
      <c r="C144" s="9" t="s">
        <v>43</v>
      </c>
      <c r="D144" s="31">
        <f t="shared" ref="D144:D162" si="65">SUM(E144:K144)</f>
        <v>0</v>
      </c>
      <c r="E144" s="41"/>
      <c r="F144" s="41"/>
      <c r="G144" s="41"/>
      <c r="H144" s="41"/>
      <c r="I144" s="41"/>
      <c r="J144" s="41"/>
      <c r="K144" s="41"/>
    </row>
    <row r="145" spans="1:11" x14ac:dyDescent="0.25">
      <c r="A145" s="9"/>
      <c r="B145" s="9"/>
      <c r="C145" s="9" t="s">
        <v>8</v>
      </c>
      <c r="D145" s="31">
        <f t="shared" si="65"/>
        <v>0</v>
      </c>
      <c r="E145" s="40">
        <f>E137-E146</f>
        <v>0</v>
      </c>
      <c r="F145" s="40">
        <f t="shared" ref="F145:K145" si="66">F137-F146</f>
        <v>0</v>
      </c>
      <c r="G145" s="40"/>
      <c r="H145" s="40"/>
      <c r="I145" s="40">
        <f t="shared" si="66"/>
        <v>0</v>
      </c>
      <c r="J145" s="40">
        <f t="shared" si="66"/>
        <v>0</v>
      </c>
      <c r="K145" s="40">
        <f t="shared" si="66"/>
        <v>0</v>
      </c>
    </row>
    <row r="146" spans="1:11" x14ac:dyDescent="0.25">
      <c r="A146" s="9"/>
      <c r="B146" s="9"/>
      <c r="C146" s="9" t="s">
        <v>9</v>
      </c>
      <c r="D146" s="31">
        <f t="shared" si="65"/>
        <v>0</v>
      </c>
      <c r="E146" s="44">
        <f>SUM(E147:E149)</f>
        <v>0</v>
      </c>
      <c r="F146" s="44">
        <f t="shared" ref="F146:K146" si="67">SUM(F147:F149)</f>
        <v>0</v>
      </c>
      <c r="G146" s="44">
        <f t="shared" si="67"/>
        <v>0</v>
      </c>
      <c r="H146" s="44">
        <f t="shared" si="67"/>
        <v>0</v>
      </c>
      <c r="I146" s="44">
        <f t="shared" si="67"/>
        <v>0</v>
      </c>
      <c r="J146" s="44">
        <f t="shared" si="67"/>
        <v>0</v>
      </c>
      <c r="K146" s="44">
        <f t="shared" si="67"/>
        <v>0</v>
      </c>
    </row>
    <row r="147" spans="1:11" x14ac:dyDescent="0.25">
      <c r="A147" s="9"/>
      <c r="B147" s="9"/>
      <c r="C147" s="9" t="s">
        <v>5</v>
      </c>
      <c r="D147" s="31">
        <f t="shared" si="65"/>
        <v>0</v>
      </c>
      <c r="E147" s="40"/>
      <c r="F147" s="40"/>
      <c r="G147" s="40"/>
      <c r="H147" s="40"/>
      <c r="I147" s="40"/>
      <c r="J147" s="40"/>
      <c r="K147" s="40"/>
    </row>
    <row r="148" spans="1:11" x14ac:dyDescent="0.25">
      <c r="A148" s="9"/>
      <c r="B148" s="9"/>
      <c r="C148" s="9" t="s">
        <v>6</v>
      </c>
      <c r="D148" s="31">
        <f t="shared" si="65"/>
        <v>0</v>
      </c>
      <c r="E148" s="40">
        <v>0</v>
      </c>
      <c r="F148" s="40"/>
      <c r="G148" s="40"/>
      <c r="H148" s="40"/>
      <c r="I148" s="40"/>
      <c r="J148" s="40"/>
      <c r="K148" s="40"/>
    </row>
    <row r="149" spans="1:11" x14ac:dyDescent="0.25">
      <c r="A149" s="9"/>
      <c r="B149" s="9"/>
      <c r="C149" s="9" t="s">
        <v>7</v>
      </c>
      <c r="D149" s="31">
        <f t="shared" si="65"/>
        <v>0</v>
      </c>
      <c r="E149" s="40"/>
      <c r="F149" s="40"/>
      <c r="G149" s="40"/>
      <c r="H149" s="40"/>
      <c r="I149" s="40"/>
      <c r="J149" s="40"/>
      <c r="K149" s="40"/>
    </row>
    <row r="150" spans="1:11" x14ac:dyDescent="0.25">
      <c r="A150" s="10" t="s">
        <v>46</v>
      </c>
      <c r="B150" s="10" t="s">
        <v>45</v>
      </c>
      <c r="C150" s="10"/>
      <c r="D150" s="31">
        <f t="shared" si="65"/>
        <v>96713630.659999996</v>
      </c>
      <c r="E150" s="31">
        <f>SUM(E152:E156)+E159</f>
        <v>0</v>
      </c>
      <c r="F150" s="54">
        <f>SUM(F152:F156)+F159</f>
        <v>16713630.66</v>
      </c>
      <c r="G150" s="31">
        <f>SUM(G152:G156)+G159</f>
        <v>16000000</v>
      </c>
      <c r="H150" s="31">
        <f t="shared" ref="H150:I150" si="68">SUM(H152:H156)+H159</f>
        <v>16000000</v>
      </c>
      <c r="I150" s="31">
        <f t="shared" si="68"/>
        <v>16000000</v>
      </c>
      <c r="J150" s="31">
        <f t="shared" ref="J150:K150" si="69">SUM(J152:J156)+J159</f>
        <v>16000000</v>
      </c>
      <c r="K150" s="31">
        <f t="shared" si="69"/>
        <v>16000000</v>
      </c>
    </row>
    <row r="151" spans="1:11" x14ac:dyDescent="0.25">
      <c r="A151" s="10"/>
      <c r="B151" s="10"/>
      <c r="C151" s="10" t="s">
        <v>22</v>
      </c>
      <c r="D151" s="31">
        <f t="shared" si="65"/>
        <v>48713630.659999996</v>
      </c>
      <c r="E151" s="33">
        <f>E152+E153+E155+E156</f>
        <v>0</v>
      </c>
      <c r="F151" s="33">
        <f>F152+F153+F155+F156</f>
        <v>16713630.66</v>
      </c>
      <c r="G151" s="33">
        <f>G152+G153+G155+G156</f>
        <v>0</v>
      </c>
      <c r="H151" s="33">
        <f t="shared" ref="H151:K151" si="70">H152+H153+H155+H156</f>
        <v>16000000</v>
      </c>
      <c r="I151" s="33">
        <f t="shared" si="70"/>
        <v>16000000</v>
      </c>
      <c r="J151" s="33">
        <f t="shared" si="70"/>
        <v>0</v>
      </c>
      <c r="K151" s="33">
        <f t="shared" si="70"/>
        <v>0</v>
      </c>
    </row>
    <row r="152" spans="1:11" x14ac:dyDescent="0.25">
      <c r="A152" s="10"/>
      <c r="B152" s="10"/>
      <c r="C152" s="10" t="s">
        <v>5</v>
      </c>
      <c r="D152" s="31">
        <f t="shared" si="65"/>
        <v>0</v>
      </c>
      <c r="E152" s="29"/>
      <c r="F152" s="29"/>
      <c r="G152" s="29"/>
      <c r="H152" s="29"/>
      <c r="I152" s="29"/>
      <c r="J152" s="29"/>
      <c r="K152" s="29"/>
    </row>
    <row r="153" spans="1:11" x14ac:dyDescent="0.25">
      <c r="A153" s="10"/>
      <c r="B153" s="10"/>
      <c r="C153" s="10" t="s">
        <v>6</v>
      </c>
      <c r="D153" s="31">
        <f t="shared" si="65"/>
        <v>46277949.119999997</v>
      </c>
      <c r="E153" s="29">
        <v>0</v>
      </c>
      <c r="F153" s="68">
        <v>15877949.119999999</v>
      </c>
      <c r="G153" s="29"/>
      <c r="H153" s="29">
        <v>15200000</v>
      </c>
      <c r="I153" s="29">
        <v>15200000</v>
      </c>
      <c r="J153" s="29"/>
      <c r="K153" s="29"/>
    </row>
    <row r="154" spans="1:11" x14ac:dyDescent="0.25">
      <c r="A154" s="9"/>
      <c r="B154" s="9"/>
      <c r="C154" s="9" t="s">
        <v>44</v>
      </c>
      <c r="D154" s="31">
        <f t="shared" si="65"/>
        <v>0</v>
      </c>
      <c r="E154" s="40"/>
      <c r="F154" s="40"/>
      <c r="G154" s="40"/>
      <c r="H154" s="40"/>
      <c r="I154" s="40"/>
      <c r="J154" s="40"/>
      <c r="K154" s="40"/>
    </row>
    <row r="155" spans="1:11" x14ac:dyDescent="0.25">
      <c r="A155" s="10"/>
      <c r="B155" s="10"/>
      <c r="C155" s="10" t="s">
        <v>7</v>
      </c>
      <c r="D155" s="31">
        <f t="shared" si="65"/>
        <v>2435681.54</v>
      </c>
      <c r="E155" s="30">
        <v>0</v>
      </c>
      <c r="F155" s="69">
        <f>835681.54</f>
        <v>835681.54</v>
      </c>
      <c r="G155" s="30"/>
      <c r="H155" s="30">
        <v>800000</v>
      </c>
      <c r="I155" s="30">
        <v>800000</v>
      </c>
      <c r="J155" s="30"/>
      <c r="K155" s="30"/>
    </row>
    <row r="156" spans="1:11" x14ac:dyDescent="0.25">
      <c r="A156" s="9"/>
      <c r="B156" s="9"/>
      <c r="C156" s="9" t="s">
        <v>44</v>
      </c>
      <c r="D156" s="31">
        <f t="shared" si="65"/>
        <v>0</v>
      </c>
      <c r="E156" s="41"/>
      <c r="F156" s="41"/>
      <c r="G156" s="41"/>
      <c r="H156" s="41"/>
      <c r="I156" s="41"/>
      <c r="J156" s="41"/>
      <c r="K156" s="41"/>
    </row>
    <row r="157" spans="1:11" x14ac:dyDescent="0.25">
      <c r="A157" s="10"/>
      <c r="B157" s="10"/>
      <c r="C157" s="10" t="s">
        <v>43</v>
      </c>
      <c r="D157" s="31">
        <f t="shared" si="65"/>
        <v>0</v>
      </c>
      <c r="E157" s="30"/>
      <c r="F157" s="30"/>
      <c r="G157" s="30"/>
      <c r="H157" s="30"/>
      <c r="I157" s="30"/>
      <c r="J157" s="30"/>
      <c r="K157" s="30"/>
    </row>
    <row r="158" spans="1:11" x14ac:dyDescent="0.25">
      <c r="A158" s="10"/>
      <c r="B158" s="10"/>
      <c r="C158" s="10" t="s">
        <v>8</v>
      </c>
      <c r="D158" s="31">
        <f t="shared" si="65"/>
        <v>48713630.659999996</v>
      </c>
      <c r="E158" s="29">
        <f>E150-E159</f>
        <v>0</v>
      </c>
      <c r="F158" s="68">
        <f>F150-F159</f>
        <v>16713630.66</v>
      </c>
      <c r="G158" s="29"/>
      <c r="H158" s="29">
        <f t="shared" ref="H158:K158" si="71">H150-H159</f>
        <v>16000000</v>
      </c>
      <c r="I158" s="29">
        <f t="shared" si="71"/>
        <v>16000000</v>
      </c>
      <c r="J158" s="29">
        <f t="shared" si="71"/>
        <v>0</v>
      </c>
      <c r="K158" s="29">
        <f t="shared" si="71"/>
        <v>0</v>
      </c>
    </row>
    <row r="159" spans="1:11" x14ac:dyDescent="0.25">
      <c r="A159" s="10"/>
      <c r="B159" s="10"/>
      <c r="C159" s="10" t="s">
        <v>9</v>
      </c>
      <c r="D159" s="31">
        <f t="shared" si="65"/>
        <v>48000000</v>
      </c>
      <c r="E159" s="34">
        <f>SUM(E160:E162)</f>
        <v>0</v>
      </c>
      <c r="F159" s="34">
        <f t="shared" ref="F159:K159" si="72">SUM(F160:F162)</f>
        <v>0</v>
      </c>
      <c r="G159" s="34">
        <f t="shared" si="72"/>
        <v>16000000</v>
      </c>
      <c r="H159" s="34">
        <f t="shared" si="72"/>
        <v>0</v>
      </c>
      <c r="I159" s="34">
        <f t="shared" si="72"/>
        <v>0</v>
      </c>
      <c r="J159" s="34">
        <f t="shared" si="72"/>
        <v>16000000</v>
      </c>
      <c r="K159" s="34">
        <f t="shared" si="72"/>
        <v>16000000</v>
      </c>
    </row>
    <row r="160" spans="1:11" x14ac:dyDescent="0.25">
      <c r="A160" s="10"/>
      <c r="B160" s="10"/>
      <c r="C160" s="10" t="s">
        <v>5</v>
      </c>
      <c r="D160" s="31">
        <f t="shared" si="65"/>
        <v>0</v>
      </c>
      <c r="E160" s="29"/>
      <c r="F160" s="29"/>
      <c r="G160" s="29"/>
      <c r="H160" s="29"/>
      <c r="I160" s="29"/>
      <c r="J160" s="29"/>
      <c r="K160" s="29"/>
    </row>
    <row r="161" spans="1:11" x14ac:dyDescent="0.25">
      <c r="A161" s="10"/>
      <c r="B161" s="10"/>
      <c r="C161" s="10" t="s">
        <v>6</v>
      </c>
      <c r="D161" s="31">
        <f t="shared" si="65"/>
        <v>45600000</v>
      </c>
      <c r="E161" s="29">
        <v>0</v>
      </c>
      <c r="F161" s="29"/>
      <c r="G161" s="29">
        <v>15200000</v>
      </c>
      <c r="H161" s="29"/>
      <c r="I161" s="29"/>
      <c r="J161" s="29">
        <v>15200000</v>
      </c>
      <c r="K161" s="29">
        <v>15200000</v>
      </c>
    </row>
    <row r="162" spans="1:11" x14ac:dyDescent="0.25">
      <c r="A162" s="10"/>
      <c r="B162" s="10"/>
      <c r="C162" s="10" t="s">
        <v>7</v>
      </c>
      <c r="D162" s="31">
        <f t="shared" si="65"/>
        <v>2400000</v>
      </c>
      <c r="E162" s="29"/>
      <c r="F162" s="29"/>
      <c r="G162" s="29">
        <v>800000</v>
      </c>
      <c r="H162" s="29"/>
      <c r="I162" s="29"/>
      <c r="J162" s="29">
        <v>800000</v>
      </c>
      <c r="K162" s="29">
        <v>800000</v>
      </c>
    </row>
  </sheetData>
  <printOptions horizontalCentered="1"/>
  <pageMargins left="0.31496062992125984" right="0.31496062992125984" top="0.55118110236220474" bottom="0.35433070866141736" header="0.31496062992125984" footer="0.31496062992125984"/>
  <pageSetup paperSize="9" scale="67" fitToHeight="5" orientation="landscape" blackAndWhite="1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2"/>
  <sheetViews>
    <sheetView workbookViewId="0">
      <pane xSplit="3" ySplit="2" topLeftCell="D13" activePane="bottomRight" state="frozen"/>
      <selection pane="topRight" activeCell="D1" sqref="D1"/>
      <selection pane="bottomLeft" activeCell="A3" sqref="A3"/>
      <selection pane="bottomRight" sqref="A1:XFD1048576"/>
    </sheetView>
  </sheetViews>
  <sheetFormatPr defaultColWidth="9.140625" defaultRowHeight="15" x14ac:dyDescent="0.25"/>
  <cols>
    <col min="1" max="1" width="4.85546875" style="11" customWidth="1"/>
    <col min="2" max="2" width="15.7109375" style="11" customWidth="1"/>
    <col min="3" max="3" width="8.85546875" style="11" customWidth="1"/>
    <col min="4" max="4" width="19.28515625" style="11" customWidth="1"/>
    <col min="5" max="5" width="16.5703125" style="11" customWidth="1"/>
    <col min="6" max="6" width="17.85546875" style="11" customWidth="1"/>
    <col min="7" max="7" width="17.5703125" style="11" customWidth="1"/>
    <col min="8" max="8" width="16.42578125" style="11" customWidth="1"/>
    <col min="9" max="11" width="17" style="11" customWidth="1"/>
    <col min="12" max="12" width="20.5703125" style="45" customWidth="1"/>
    <col min="13" max="13" width="16.28515625" style="11" bestFit="1" customWidth="1"/>
    <col min="14" max="16384" width="9.140625" style="11"/>
  </cols>
  <sheetData>
    <row r="2" spans="1:13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>
        <v>2018</v>
      </c>
      <c r="F2" s="10">
        <v>2019</v>
      </c>
      <c r="G2" s="10">
        <v>2020</v>
      </c>
      <c r="H2" s="10">
        <v>2021</v>
      </c>
      <c r="I2" s="10">
        <v>2022</v>
      </c>
      <c r="J2" s="10">
        <v>2023</v>
      </c>
      <c r="K2" s="10">
        <v>2024</v>
      </c>
    </row>
    <row r="3" spans="1:13" x14ac:dyDescent="0.25">
      <c r="A3" s="10">
        <v>1</v>
      </c>
      <c r="B3" s="10"/>
      <c r="C3" s="10"/>
      <c r="D3" s="56">
        <f>SUM(E3:K3)</f>
        <v>271547911.11000001</v>
      </c>
      <c r="E3" s="56">
        <f>E15</f>
        <v>4534577.5</v>
      </c>
      <c r="F3" s="56">
        <f t="shared" ref="F3:K3" si="0">F15</f>
        <v>40494794.240000002</v>
      </c>
      <c r="G3" s="56">
        <f t="shared" si="0"/>
        <v>83619697.370000005</v>
      </c>
      <c r="H3" s="56">
        <f t="shared" si="0"/>
        <v>59409171</v>
      </c>
      <c r="I3" s="56">
        <f t="shared" si="0"/>
        <v>59409171</v>
      </c>
      <c r="J3" s="56">
        <f t="shared" si="0"/>
        <v>12040250</v>
      </c>
      <c r="K3" s="56">
        <f t="shared" si="0"/>
        <v>12040250</v>
      </c>
      <c r="L3" s="46">
        <f>SUM(D5:D7)+D11++D9</f>
        <v>265778697.06999999</v>
      </c>
    </row>
    <row r="4" spans="1:13" x14ac:dyDescent="0.25">
      <c r="A4" s="10"/>
      <c r="B4" s="10"/>
      <c r="C4" s="10" t="s">
        <v>22</v>
      </c>
      <c r="D4" s="56">
        <f t="shared" ref="D4:D62" si="1">SUM(E4:K4)</f>
        <v>231467411.11000001</v>
      </c>
      <c r="E4" s="56">
        <f t="shared" ref="E4:K14" si="2">E16</f>
        <v>4534577.5</v>
      </c>
      <c r="F4" s="56">
        <f t="shared" si="2"/>
        <v>40494794.240000002</v>
      </c>
      <c r="G4" s="56">
        <f t="shared" si="2"/>
        <v>83619697.370000005</v>
      </c>
      <c r="H4" s="56">
        <f t="shared" si="2"/>
        <v>51409171</v>
      </c>
      <c r="I4" s="56">
        <f t="shared" si="2"/>
        <v>51409171</v>
      </c>
      <c r="J4" s="56">
        <f t="shared" si="2"/>
        <v>0</v>
      </c>
      <c r="K4" s="56">
        <f t="shared" si="2"/>
        <v>0</v>
      </c>
      <c r="L4" s="47">
        <f>L3-D3</f>
        <v>-5769214.0400000215</v>
      </c>
    </row>
    <row r="5" spans="1:13" x14ac:dyDescent="0.25">
      <c r="A5" s="10"/>
      <c r="B5" s="10"/>
      <c r="C5" s="10" t="s">
        <v>5</v>
      </c>
      <c r="D5" s="56">
        <f t="shared" si="1"/>
        <v>0</v>
      </c>
      <c r="E5" s="56">
        <f t="shared" si="2"/>
        <v>0</v>
      </c>
      <c r="F5" s="56">
        <f t="shared" si="2"/>
        <v>0</v>
      </c>
      <c r="G5" s="56">
        <f t="shared" si="2"/>
        <v>0</v>
      </c>
      <c r="H5" s="56">
        <f t="shared" si="2"/>
        <v>0</v>
      </c>
      <c r="I5" s="56">
        <f t="shared" si="2"/>
        <v>0</v>
      </c>
      <c r="J5" s="56">
        <f t="shared" si="2"/>
        <v>0</v>
      </c>
      <c r="K5" s="56">
        <f t="shared" si="2"/>
        <v>0</v>
      </c>
      <c r="L5" s="45">
        <f>L4-D9</f>
        <v>-5769214.0400000215</v>
      </c>
    </row>
    <row r="6" spans="1:13" x14ac:dyDescent="0.25">
      <c r="A6" s="10"/>
      <c r="B6" s="10"/>
      <c r="C6" s="10" t="s">
        <v>6</v>
      </c>
      <c r="D6" s="56">
        <f t="shared" si="1"/>
        <v>203900025.13999999</v>
      </c>
      <c r="E6" s="56">
        <f t="shared" si="2"/>
        <v>2858807.35</v>
      </c>
      <c r="F6" s="56">
        <f t="shared" si="2"/>
        <v>35041217.789999999</v>
      </c>
      <c r="G6" s="56">
        <f t="shared" si="2"/>
        <v>76000000</v>
      </c>
      <c r="H6" s="56">
        <f t="shared" si="2"/>
        <v>45000000</v>
      </c>
      <c r="I6" s="56">
        <f t="shared" si="2"/>
        <v>45000000</v>
      </c>
      <c r="J6" s="56">
        <f t="shared" si="2"/>
        <v>0</v>
      </c>
      <c r="K6" s="56">
        <f t="shared" si="2"/>
        <v>0</v>
      </c>
    </row>
    <row r="7" spans="1:13" x14ac:dyDescent="0.25">
      <c r="A7" s="10"/>
      <c r="B7" s="10"/>
      <c r="C7" s="10" t="s">
        <v>7</v>
      </c>
      <c r="D7" s="56">
        <f t="shared" si="1"/>
        <v>21798171.93</v>
      </c>
      <c r="E7" s="56">
        <f t="shared" si="2"/>
        <v>869106.11</v>
      </c>
      <c r="F7" s="56">
        <f t="shared" si="2"/>
        <v>4213276.45</v>
      </c>
      <c r="G7" s="56">
        <f t="shared" si="2"/>
        <v>6378947.3700000001</v>
      </c>
      <c r="H7" s="56">
        <f t="shared" si="2"/>
        <v>5168421</v>
      </c>
      <c r="I7" s="56">
        <f t="shared" si="2"/>
        <v>5168421</v>
      </c>
      <c r="J7" s="56">
        <f t="shared" si="2"/>
        <v>0</v>
      </c>
      <c r="K7" s="56">
        <f t="shared" si="2"/>
        <v>0</v>
      </c>
    </row>
    <row r="8" spans="1:13" x14ac:dyDescent="0.25">
      <c r="A8" s="9"/>
      <c r="B8" s="9"/>
      <c r="C8" s="9" t="s">
        <v>44</v>
      </c>
      <c r="D8" s="56">
        <f t="shared" si="1"/>
        <v>5769214.04</v>
      </c>
      <c r="E8" s="56">
        <f t="shared" si="2"/>
        <v>806664.04</v>
      </c>
      <c r="F8" s="56">
        <f t="shared" si="2"/>
        <v>1240300</v>
      </c>
      <c r="G8" s="56">
        <f t="shared" si="2"/>
        <v>1240750</v>
      </c>
      <c r="H8" s="56">
        <f t="shared" si="2"/>
        <v>1240750</v>
      </c>
      <c r="I8" s="56">
        <f t="shared" si="2"/>
        <v>1240750</v>
      </c>
      <c r="J8" s="56">
        <f t="shared" si="2"/>
        <v>0</v>
      </c>
      <c r="K8" s="56">
        <f t="shared" si="2"/>
        <v>0</v>
      </c>
    </row>
    <row r="9" spans="1:13" x14ac:dyDescent="0.25">
      <c r="A9" s="10"/>
      <c r="B9" s="10"/>
      <c r="C9" s="10" t="s">
        <v>43</v>
      </c>
      <c r="D9" s="56">
        <f t="shared" si="1"/>
        <v>0</v>
      </c>
      <c r="E9" s="56">
        <f t="shared" si="2"/>
        <v>0</v>
      </c>
      <c r="F9" s="56">
        <f t="shared" si="2"/>
        <v>0</v>
      </c>
      <c r="G9" s="56">
        <f t="shared" si="2"/>
        <v>0</v>
      </c>
      <c r="H9" s="56">
        <f t="shared" si="2"/>
        <v>0</v>
      </c>
      <c r="I9" s="56">
        <f t="shared" si="2"/>
        <v>0</v>
      </c>
      <c r="J9" s="56">
        <f t="shared" si="2"/>
        <v>0</v>
      </c>
      <c r="K9" s="56">
        <f t="shared" si="2"/>
        <v>0</v>
      </c>
    </row>
    <row r="10" spans="1:13" x14ac:dyDescent="0.25">
      <c r="A10" s="10"/>
      <c r="B10" s="10"/>
      <c r="C10" s="10" t="s">
        <v>8</v>
      </c>
      <c r="D10" s="56">
        <f t="shared" si="1"/>
        <v>231467411.11000001</v>
      </c>
      <c r="E10" s="56">
        <f t="shared" si="2"/>
        <v>4534577.5</v>
      </c>
      <c r="F10" s="56">
        <f t="shared" si="2"/>
        <v>40494794.240000002</v>
      </c>
      <c r="G10" s="56">
        <f t="shared" si="2"/>
        <v>83619697.370000005</v>
      </c>
      <c r="H10" s="56">
        <f t="shared" si="2"/>
        <v>51409171</v>
      </c>
      <c r="I10" s="56">
        <f t="shared" si="2"/>
        <v>51409171</v>
      </c>
      <c r="J10" s="56">
        <f t="shared" si="2"/>
        <v>0</v>
      </c>
      <c r="K10" s="56">
        <f t="shared" si="2"/>
        <v>0</v>
      </c>
      <c r="L10" s="46">
        <f>SUM(D10:D11)</f>
        <v>271547911.11000001</v>
      </c>
      <c r="M10" s="55">
        <f>L10-D3</f>
        <v>0</v>
      </c>
    </row>
    <row r="11" spans="1:13" x14ac:dyDescent="0.25">
      <c r="A11" s="10"/>
      <c r="B11" s="10"/>
      <c r="C11" s="10" t="s">
        <v>9</v>
      </c>
      <c r="D11" s="56">
        <f t="shared" si="1"/>
        <v>40080500</v>
      </c>
      <c r="E11" s="56">
        <f t="shared" si="2"/>
        <v>0</v>
      </c>
      <c r="F11" s="56">
        <f t="shared" si="2"/>
        <v>0</v>
      </c>
      <c r="G11" s="56">
        <f t="shared" si="2"/>
        <v>0</v>
      </c>
      <c r="H11" s="56">
        <f t="shared" si="2"/>
        <v>8000000</v>
      </c>
      <c r="I11" s="56">
        <f t="shared" si="2"/>
        <v>8000000</v>
      </c>
      <c r="J11" s="56">
        <f t="shared" si="2"/>
        <v>12040250</v>
      </c>
      <c r="K11" s="56">
        <f t="shared" si="2"/>
        <v>12040250</v>
      </c>
      <c r="L11" s="46">
        <f>SUM(D12:D14)</f>
        <v>40080500</v>
      </c>
    </row>
    <row r="12" spans="1:13" x14ac:dyDescent="0.25">
      <c r="A12" s="10"/>
      <c r="B12" s="10"/>
      <c r="C12" s="10" t="s">
        <v>5</v>
      </c>
      <c r="D12" s="56">
        <f t="shared" si="1"/>
        <v>2480500</v>
      </c>
      <c r="E12" s="56">
        <f t="shared" si="2"/>
        <v>0</v>
      </c>
      <c r="F12" s="56">
        <f t="shared" si="2"/>
        <v>0</v>
      </c>
      <c r="G12" s="56">
        <f t="shared" si="2"/>
        <v>0</v>
      </c>
      <c r="H12" s="56">
        <f t="shared" si="2"/>
        <v>0</v>
      </c>
      <c r="I12" s="56">
        <f t="shared" si="2"/>
        <v>0</v>
      </c>
      <c r="J12" s="56">
        <f t="shared" si="2"/>
        <v>1240250</v>
      </c>
      <c r="K12" s="56">
        <f t="shared" si="2"/>
        <v>1240250</v>
      </c>
    </row>
    <row r="13" spans="1:13" x14ac:dyDescent="0.25">
      <c r="A13" s="10"/>
      <c r="B13" s="10"/>
      <c r="C13" s="10" t="s">
        <v>6</v>
      </c>
      <c r="D13" s="56">
        <f t="shared" si="1"/>
        <v>32000000</v>
      </c>
      <c r="E13" s="56">
        <f t="shared" si="2"/>
        <v>0</v>
      </c>
      <c r="F13" s="56">
        <f t="shared" si="2"/>
        <v>0</v>
      </c>
      <c r="G13" s="56">
        <f t="shared" si="2"/>
        <v>0</v>
      </c>
      <c r="H13" s="56">
        <f t="shared" si="2"/>
        <v>8000000</v>
      </c>
      <c r="I13" s="56">
        <f t="shared" si="2"/>
        <v>8000000</v>
      </c>
      <c r="J13" s="56">
        <f t="shared" si="2"/>
        <v>8000000</v>
      </c>
      <c r="K13" s="56">
        <f t="shared" si="2"/>
        <v>8000000</v>
      </c>
    </row>
    <row r="14" spans="1:13" x14ac:dyDescent="0.25">
      <c r="A14" s="10"/>
      <c r="B14" s="10"/>
      <c r="C14" s="10" t="s">
        <v>7</v>
      </c>
      <c r="D14" s="56">
        <f t="shared" si="1"/>
        <v>5600000</v>
      </c>
      <c r="E14" s="56">
        <f t="shared" si="2"/>
        <v>0</v>
      </c>
      <c r="F14" s="56">
        <f t="shared" si="2"/>
        <v>0</v>
      </c>
      <c r="G14" s="56">
        <f t="shared" si="2"/>
        <v>0</v>
      </c>
      <c r="H14" s="56">
        <f t="shared" si="2"/>
        <v>0</v>
      </c>
      <c r="I14" s="56">
        <f t="shared" si="2"/>
        <v>0</v>
      </c>
      <c r="J14" s="56">
        <f t="shared" si="2"/>
        <v>2800000</v>
      </c>
      <c r="K14" s="56">
        <f t="shared" si="2"/>
        <v>2800000</v>
      </c>
    </row>
    <row r="15" spans="1:13" x14ac:dyDescent="0.25">
      <c r="A15" s="10">
        <v>2</v>
      </c>
      <c r="B15" s="10" t="s">
        <v>3</v>
      </c>
      <c r="C15" s="10"/>
      <c r="D15" s="56">
        <f t="shared" si="1"/>
        <v>271547911.11000001</v>
      </c>
      <c r="E15" s="56">
        <f>SUM(E17:E20)+E23</f>
        <v>4534577.5</v>
      </c>
      <c r="F15" s="57">
        <f t="shared" ref="F15:I15" si="3">SUM(F17:F20)+F23</f>
        <v>40494794.240000002</v>
      </c>
      <c r="G15" s="56">
        <f t="shared" si="3"/>
        <v>83619697.370000005</v>
      </c>
      <c r="H15" s="56">
        <f t="shared" si="3"/>
        <v>59409171</v>
      </c>
      <c r="I15" s="56">
        <f t="shared" si="3"/>
        <v>59409171</v>
      </c>
      <c r="J15" s="56">
        <f t="shared" ref="J15:K15" si="4">SUM(J17:J20)+J23</f>
        <v>12040250</v>
      </c>
      <c r="K15" s="56">
        <f t="shared" si="4"/>
        <v>12040250</v>
      </c>
    </row>
    <row r="16" spans="1:13" x14ac:dyDescent="0.25">
      <c r="A16" s="10"/>
      <c r="B16" s="10"/>
      <c r="C16" s="10" t="s">
        <v>22</v>
      </c>
      <c r="D16" s="56">
        <f t="shared" si="1"/>
        <v>231467411.11000001</v>
      </c>
      <c r="E16" s="58">
        <f t="shared" ref="E16:K20" si="5">E28+E40+E52</f>
        <v>4534577.5</v>
      </c>
      <c r="F16" s="58">
        <f t="shared" si="5"/>
        <v>40494794.240000002</v>
      </c>
      <c r="G16" s="58">
        <f t="shared" si="5"/>
        <v>83619697.370000005</v>
      </c>
      <c r="H16" s="58">
        <f t="shared" si="5"/>
        <v>51409171</v>
      </c>
      <c r="I16" s="58">
        <f t="shared" si="5"/>
        <v>51409171</v>
      </c>
      <c r="J16" s="58">
        <f t="shared" si="5"/>
        <v>0</v>
      </c>
      <c r="K16" s="58">
        <f t="shared" si="5"/>
        <v>0</v>
      </c>
    </row>
    <row r="17" spans="1:12" x14ac:dyDescent="0.25">
      <c r="A17" s="10"/>
      <c r="B17" s="10"/>
      <c r="C17" s="10" t="s">
        <v>5</v>
      </c>
      <c r="D17" s="56">
        <f t="shared" si="1"/>
        <v>0</v>
      </c>
      <c r="E17" s="58">
        <f t="shared" si="5"/>
        <v>0</v>
      </c>
      <c r="F17" s="58">
        <f t="shared" si="5"/>
        <v>0</v>
      </c>
      <c r="G17" s="58">
        <f t="shared" si="5"/>
        <v>0</v>
      </c>
      <c r="H17" s="58">
        <f t="shared" si="5"/>
        <v>0</v>
      </c>
      <c r="I17" s="58">
        <f t="shared" si="5"/>
        <v>0</v>
      </c>
      <c r="J17" s="58">
        <f t="shared" si="5"/>
        <v>0</v>
      </c>
      <c r="K17" s="58">
        <f t="shared" si="5"/>
        <v>0</v>
      </c>
    </row>
    <row r="18" spans="1:12" x14ac:dyDescent="0.25">
      <c r="A18" s="10"/>
      <c r="B18" s="10"/>
      <c r="C18" s="10" t="s">
        <v>6</v>
      </c>
      <c r="D18" s="56">
        <f t="shared" si="1"/>
        <v>203900025.13999999</v>
      </c>
      <c r="E18" s="58">
        <f t="shared" si="5"/>
        <v>2858807.35</v>
      </c>
      <c r="F18" s="58">
        <f t="shared" si="5"/>
        <v>35041217.789999999</v>
      </c>
      <c r="G18" s="58">
        <f t="shared" si="5"/>
        <v>76000000</v>
      </c>
      <c r="H18" s="58">
        <f t="shared" si="5"/>
        <v>45000000</v>
      </c>
      <c r="I18" s="58">
        <f t="shared" si="5"/>
        <v>45000000</v>
      </c>
      <c r="J18" s="58">
        <f t="shared" si="5"/>
        <v>0</v>
      </c>
      <c r="K18" s="58">
        <f t="shared" si="5"/>
        <v>0</v>
      </c>
    </row>
    <row r="19" spans="1:12" x14ac:dyDescent="0.25">
      <c r="A19" s="10"/>
      <c r="B19" s="10"/>
      <c r="C19" s="10" t="s">
        <v>7</v>
      </c>
      <c r="D19" s="56">
        <f t="shared" si="1"/>
        <v>21798171.93</v>
      </c>
      <c r="E19" s="58">
        <f t="shared" si="5"/>
        <v>869106.11</v>
      </c>
      <c r="F19" s="58">
        <f t="shared" si="5"/>
        <v>4213276.45</v>
      </c>
      <c r="G19" s="58">
        <f t="shared" si="5"/>
        <v>6378947.3700000001</v>
      </c>
      <c r="H19" s="58">
        <f t="shared" si="5"/>
        <v>5168421</v>
      </c>
      <c r="I19" s="58">
        <f t="shared" si="5"/>
        <v>5168421</v>
      </c>
      <c r="J19" s="58">
        <f t="shared" si="5"/>
        <v>0</v>
      </c>
      <c r="K19" s="58">
        <f t="shared" si="5"/>
        <v>0</v>
      </c>
    </row>
    <row r="20" spans="1:12" s="66" customFormat="1" x14ac:dyDescent="0.25">
      <c r="A20" s="18"/>
      <c r="B20" s="18"/>
      <c r="C20" s="18" t="s">
        <v>43</v>
      </c>
      <c r="D20" s="63">
        <f t="shared" si="1"/>
        <v>5769214.04</v>
      </c>
      <c r="E20" s="67">
        <f t="shared" si="5"/>
        <v>806664.04</v>
      </c>
      <c r="F20" s="67">
        <f t="shared" si="5"/>
        <v>1240300</v>
      </c>
      <c r="G20" s="67">
        <f t="shared" si="5"/>
        <v>1240750</v>
      </c>
      <c r="H20" s="67">
        <f t="shared" si="5"/>
        <v>1240750</v>
      </c>
      <c r="I20" s="67">
        <f t="shared" si="5"/>
        <v>1240750</v>
      </c>
      <c r="J20" s="67">
        <f t="shared" si="5"/>
        <v>0</v>
      </c>
      <c r="K20" s="67">
        <f t="shared" si="5"/>
        <v>0</v>
      </c>
      <c r="L20" s="65"/>
    </row>
    <row r="21" spans="1:12" x14ac:dyDescent="0.25">
      <c r="A21" s="10"/>
      <c r="B21" s="10"/>
      <c r="C21" s="10"/>
      <c r="D21" s="56">
        <f t="shared" si="1"/>
        <v>0</v>
      </c>
      <c r="E21" s="58"/>
      <c r="F21" s="58"/>
      <c r="G21" s="58"/>
      <c r="H21" s="58"/>
      <c r="I21" s="58"/>
      <c r="J21" s="58"/>
      <c r="K21" s="58"/>
    </row>
    <row r="22" spans="1:12" x14ac:dyDescent="0.25">
      <c r="A22" s="10"/>
      <c r="B22" s="10"/>
      <c r="C22" s="10" t="s">
        <v>8</v>
      </c>
      <c r="D22" s="56">
        <f t="shared" si="1"/>
        <v>231467411.11000001</v>
      </c>
      <c r="E22" s="58">
        <f t="shared" ref="E22:K26" si="6">E34+E46+E58</f>
        <v>4534577.5</v>
      </c>
      <c r="F22" s="58">
        <f t="shared" si="6"/>
        <v>40494794.240000002</v>
      </c>
      <c r="G22" s="58">
        <f t="shared" si="6"/>
        <v>83619697.370000005</v>
      </c>
      <c r="H22" s="58">
        <f t="shared" si="6"/>
        <v>51409171</v>
      </c>
      <c r="I22" s="58">
        <f t="shared" si="6"/>
        <v>51409171</v>
      </c>
      <c r="J22" s="58">
        <f t="shared" si="6"/>
        <v>0</v>
      </c>
      <c r="K22" s="58">
        <f t="shared" si="6"/>
        <v>0</v>
      </c>
    </row>
    <row r="23" spans="1:12" x14ac:dyDescent="0.25">
      <c r="A23" s="10"/>
      <c r="B23" s="10"/>
      <c r="C23" s="10" t="s">
        <v>9</v>
      </c>
      <c r="D23" s="56">
        <f t="shared" si="1"/>
        <v>40080500</v>
      </c>
      <c r="E23" s="58">
        <f t="shared" si="6"/>
        <v>0</v>
      </c>
      <c r="F23" s="58">
        <f t="shared" si="6"/>
        <v>0</v>
      </c>
      <c r="G23" s="58">
        <f t="shared" si="6"/>
        <v>0</v>
      </c>
      <c r="H23" s="58">
        <f t="shared" si="6"/>
        <v>8000000</v>
      </c>
      <c r="I23" s="58">
        <f t="shared" si="6"/>
        <v>8000000</v>
      </c>
      <c r="J23" s="58">
        <f t="shared" si="6"/>
        <v>12040250</v>
      </c>
      <c r="K23" s="58">
        <f t="shared" si="6"/>
        <v>12040250</v>
      </c>
    </row>
    <row r="24" spans="1:12" x14ac:dyDescent="0.25">
      <c r="A24" s="10"/>
      <c r="B24" s="10"/>
      <c r="C24" s="10" t="s">
        <v>43</v>
      </c>
      <c r="D24" s="56">
        <f t="shared" si="1"/>
        <v>2480500</v>
      </c>
      <c r="E24" s="58">
        <f t="shared" si="6"/>
        <v>0</v>
      </c>
      <c r="F24" s="58">
        <f t="shared" si="6"/>
        <v>0</v>
      </c>
      <c r="G24" s="58">
        <f t="shared" si="6"/>
        <v>0</v>
      </c>
      <c r="H24" s="58">
        <f t="shared" si="6"/>
        <v>0</v>
      </c>
      <c r="I24" s="58">
        <f t="shared" si="6"/>
        <v>0</v>
      </c>
      <c r="J24" s="58">
        <f t="shared" si="6"/>
        <v>1240250</v>
      </c>
      <c r="K24" s="58">
        <f t="shared" si="6"/>
        <v>1240250</v>
      </c>
    </row>
    <row r="25" spans="1:12" x14ac:dyDescent="0.25">
      <c r="A25" s="10"/>
      <c r="B25" s="10"/>
      <c r="C25" s="10" t="s">
        <v>6</v>
      </c>
      <c r="D25" s="56">
        <f t="shared" si="1"/>
        <v>32000000</v>
      </c>
      <c r="E25" s="58">
        <f t="shared" si="6"/>
        <v>0</v>
      </c>
      <c r="F25" s="58">
        <f t="shared" si="6"/>
        <v>0</v>
      </c>
      <c r="G25" s="58">
        <f t="shared" si="6"/>
        <v>0</v>
      </c>
      <c r="H25" s="58">
        <f t="shared" si="6"/>
        <v>8000000</v>
      </c>
      <c r="I25" s="58">
        <f t="shared" si="6"/>
        <v>8000000</v>
      </c>
      <c r="J25" s="58">
        <f t="shared" si="6"/>
        <v>8000000</v>
      </c>
      <c r="K25" s="58">
        <f t="shared" si="6"/>
        <v>8000000</v>
      </c>
    </row>
    <row r="26" spans="1:12" x14ac:dyDescent="0.25">
      <c r="A26" s="10"/>
      <c r="B26" s="10"/>
      <c r="C26" s="10" t="s">
        <v>7</v>
      </c>
      <c r="D26" s="56">
        <f t="shared" si="1"/>
        <v>5600000</v>
      </c>
      <c r="E26" s="58">
        <f t="shared" si="6"/>
        <v>0</v>
      </c>
      <c r="F26" s="58">
        <f t="shared" si="6"/>
        <v>0</v>
      </c>
      <c r="G26" s="58">
        <f t="shared" si="6"/>
        <v>0</v>
      </c>
      <c r="H26" s="58">
        <f t="shared" si="6"/>
        <v>0</v>
      </c>
      <c r="I26" s="58">
        <f t="shared" si="6"/>
        <v>0</v>
      </c>
      <c r="J26" s="58">
        <f t="shared" si="6"/>
        <v>2800000</v>
      </c>
      <c r="K26" s="58">
        <f t="shared" si="6"/>
        <v>2800000</v>
      </c>
    </row>
    <row r="27" spans="1:12" x14ac:dyDescent="0.25">
      <c r="A27" s="10" t="s">
        <v>10</v>
      </c>
      <c r="B27" s="10" t="s">
        <v>48</v>
      </c>
      <c r="C27" s="10"/>
      <c r="D27" s="56">
        <f t="shared" si="1"/>
        <v>76732476.5</v>
      </c>
      <c r="E27" s="56">
        <f t="shared" ref="E27:F27" si="7">SUM(E29:E32)+E35+E33</f>
        <v>4534577.5</v>
      </c>
      <c r="F27" s="56">
        <f t="shared" si="7"/>
        <v>11995149</v>
      </c>
      <c r="G27" s="56">
        <f>SUM(G29:G32)+G35+G33</f>
        <v>12040750</v>
      </c>
      <c r="H27" s="56">
        <f t="shared" ref="H27:K27" si="8">SUM(H29:H32)+H35+H33</f>
        <v>12040750</v>
      </c>
      <c r="I27" s="56">
        <f t="shared" si="8"/>
        <v>12040750</v>
      </c>
      <c r="J27" s="56">
        <f t="shared" si="8"/>
        <v>12040250</v>
      </c>
      <c r="K27" s="56">
        <f t="shared" si="8"/>
        <v>12040250</v>
      </c>
    </row>
    <row r="28" spans="1:12" x14ac:dyDescent="0.25">
      <c r="A28" s="10"/>
      <c r="B28" s="10"/>
      <c r="C28" s="10" t="s">
        <v>22</v>
      </c>
      <c r="D28" s="56">
        <f t="shared" si="1"/>
        <v>36651976.5</v>
      </c>
      <c r="E28" s="59">
        <f t="shared" ref="E28:F28" si="9">E29+E30+E31+E32+E33</f>
        <v>4534577.5</v>
      </c>
      <c r="F28" s="59">
        <f t="shared" si="9"/>
        <v>11995149</v>
      </c>
      <c r="G28" s="59">
        <f>G29+G30+G31+G32+G33</f>
        <v>12040750</v>
      </c>
      <c r="H28" s="59">
        <f t="shared" ref="H28:K28" si="10">H29+H30+H31+H32+H33</f>
        <v>4040750</v>
      </c>
      <c r="I28" s="59">
        <f t="shared" si="10"/>
        <v>4040750</v>
      </c>
      <c r="J28" s="59">
        <f t="shared" si="10"/>
        <v>0</v>
      </c>
      <c r="K28" s="59">
        <f t="shared" si="10"/>
        <v>0</v>
      </c>
    </row>
    <row r="29" spans="1:12" x14ac:dyDescent="0.25">
      <c r="A29" s="10"/>
      <c r="B29" s="10"/>
      <c r="C29" s="10" t="s">
        <v>5</v>
      </c>
      <c r="D29" s="56">
        <f t="shared" si="1"/>
        <v>0</v>
      </c>
      <c r="E29" s="60"/>
      <c r="F29" s="60"/>
      <c r="G29" s="60"/>
      <c r="H29" s="60"/>
      <c r="I29" s="60"/>
      <c r="J29" s="60"/>
      <c r="K29" s="60"/>
    </row>
    <row r="30" spans="1:12" x14ac:dyDescent="0.25">
      <c r="A30" s="10"/>
      <c r="B30" s="10"/>
      <c r="C30" s="10" t="s">
        <v>6</v>
      </c>
      <c r="D30" s="56">
        <f t="shared" si="1"/>
        <v>18825362.16</v>
      </c>
      <c r="E30" s="61">
        <v>2858807.35</v>
      </c>
      <c r="F30" s="60">
        <f>1988851.85+1988851.11+1988851.85+2000000</f>
        <v>7966554.8100000005</v>
      </c>
      <c r="G30" s="73">
        <f>2000000*4</f>
        <v>8000000</v>
      </c>
      <c r="H30" s="60"/>
      <c r="I30" s="60"/>
      <c r="J30" s="60"/>
      <c r="K30" s="60"/>
    </row>
    <row r="31" spans="1:12" x14ac:dyDescent="0.25">
      <c r="A31" s="10"/>
      <c r="B31" s="10"/>
      <c r="C31" s="10" t="s">
        <v>7</v>
      </c>
      <c r="D31" s="56">
        <f t="shared" si="1"/>
        <v>12057400.300000001</v>
      </c>
      <c r="E31" s="61">
        <v>869106.11</v>
      </c>
      <c r="F31" s="61">
        <f>696098.15+696097.89+696098.15+700000</f>
        <v>2788294.19</v>
      </c>
      <c r="G31" s="74">
        <f>700000*4</f>
        <v>2800000</v>
      </c>
      <c r="H31" s="74">
        <v>2800000</v>
      </c>
      <c r="I31" s="74">
        <v>2800000</v>
      </c>
      <c r="J31" s="61"/>
      <c r="K31" s="61"/>
    </row>
    <row r="32" spans="1:12" x14ac:dyDescent="0.25">
      <c r="A32" s="10"/>
      <c r="B32" s="10"/>
      <c r="C32" s="10" t="s">
        <v>43</v>
      </c>
      <c r="D32" s="56">
        <f t="shared" si="1"/>
        <v>5769214.04</v>
      </c>
      <c r="E32" s="61">
        <v>806664.04</v>
      </c>
      <c r="F32" s="61">
        <f>310000+310200+310000+310100</f>
        <v>1240300</v>
      </c>
      <c r="G32" s="74">
        <f>310000*4+750</f>
        <v>1240750</v>
      </c>
      <c r="H32" s="74">
        <v>1240750</v>
      </c>
      <c r="I32" s="74">
        <v>1240750</v>
      </c>
      <c r="J32" s="61"/>
      <c r="K32" s="61"/>
    </row>
    <row r="33" spans="1:12" x14ac:dyDescent="0.25">
      <c r="A33" s="10"/>
      <c r="B33" s="10"/>
      <c r="C33" s="10"/>
      <c r="D33" s="56">
        <f t="shared" si="1"/>
        <v>0</v>
      </c>
      <c r="E33" s="61"/>
      <c r="F33" s="61"/>
      <c r="G33" s="61"/>
      <c r="H33" s="61"/>
      <c r="I33" s="61"/>
      <c r="J33" s="61"/>
      <c r="K33" s="61"/>
    </row>
    <row r="34" spans="1:12" x14ac:dyDescent="0.25">
      <c r="A34" s="10"/>
      <c r="B34" s="10"/>
      <c r="C34" s="10" t="s">
        <v>8</v>
      </c>
      <c r="D34" s="56">
        <f t="shared" si="1"/>
        <v>36651976.5</v>
      </c>
      <c r="E34" s="60">
        <f>E27-E35</f>
        <v>4534577.5</v>
      </c>
      <c r="F34" s="60">
        <f t="shared" ref="F34:K34" si="11">F27-F35</f>
        <v>11995149</v>
      </c>
      <c r="G34" s="60">
        <f t="shared" si="11"/>
        <v>12040750</v>
      </c>
      <c r="H34" s="60">
        <f t="shared" si="11"/>
        <v>4040750</v>
      </c>
      <c r="I34" s="60">
        <f t="shared" si="11"/>
        <v>4040750</v>
      </c>
      <c r="J34" s="60">
        <f t="shared" si="11"/>
        <v>0</v>
      </c>
      <c r="K34" s="60">
        <f t="shared" si="11"/>
        <v>0</v>
      </c>
    </row>
    <row r="35" spans="1:12" x14ac:dyDescent="0.25">
      <c r="A35" s="10"/>
      <c r="B35" s="10"/>
      <c r="C35" s="10" t="s">
        <v>9</v>
      </c>
      <c r="D35" s="56">
        <f t="shared" si="1"/>
        <v>40080500</v>
      </c>
      <c r="E35" s="62">
        <f>SUM(E36:E38)</f>
        <v>0</v>
      </c>
      <c r="F35" s="62">
        <f t="shared" ref="F35:K35" si="12">SUM(F36:F38)</f>
        <v>0</v>
      </c>
      <c r="G35" s="62">
        <f t="shared" si="12"/>
        <v>0</v>
      </c>
      <c r="H35" s="62">
        <f t="shared" si="12"/>
        <v>8000000</v>
      </c>
      <c r="I35" s="62">
        <f t="shared" si="12"/>
        <v>8000000</v>
      </c>
      <c r="J35" s="62">
        <f t="shared" si="12"/>
        <v>12040250</v>
      </c>
      <c r="K35" s="62">
        <f t="shared" si="12"/>
        <v>12040250</v>
      </c>
    </row>
    <row r="36" spans="1:12" s="66" customFormat="1" x14ac:dyDescent="0.25">
      <c r="A36" s="18"/>
      <c r="B36" s="18"/>
      <c r="C36" s="18" t="s">
        <v>43</v>
      </c>
      <c r="D36" s="63">
        <f t="shared" si="1"/>
        <v>2480500</v>
      </c>
      <c r="E36" s="64"/>
      <c r="F36" s="64"/>
      <c r="G36" s="64"/>
      <c r="H36" s="64"/>
      <c r="I36" s="64"/>
      <c r="J36" s="64">
        <v>1240250</v>
      </c>
      <c r="K36" s="64">
        <v>1240250</v>
      </c>
      <c r="L36" s="65"/>
    </row>
    <row r="37" spans="1:12" x14ac:dyDescent="0.25">
      <c r="A37" s="10"/>
      <c r="B37" s="10"/>
      <c r="C37" s="10" t="s">
        <v>6</v>
      </c>
      <c r="D37" s="56">
        <f t="shared" si="1"/>
        <v>32000000</v>
      </c>
      <c r="E37" s="60">
        <v>0</v>
      </c>
      <c r="F37" s="60"/>
      <c r="G37" s="60"/>
      <c r="H37" s="60">
        <f t="shared" ref="H37:K37" si="13">2000000*4</f>
        <v>8000000</v>
      </c>
      <c r="I37" s="60">
        <f t="shared" si="13"/>
        <v>8000000</v>
      </c>
      <c r="J37" s="60">
        <f t="shared" si="13"/>
        <v>8000000</v>
      </c>
      <c r="K37" s="60">
        <f t="shared" si="13"/>
        <v>8000000</v>
      </c>
    </row>
    <row r="38" spans="1:12" x14ac:dyDescent="0.25">
      <c r="A38" s="10"/>
      <c r="B38" s="10"/>
      <c r="C38" s="10" t="s">
        <v>7</v>
      </c>
      <c r="D38" s="56">
        <f t="shared" si="1"/>
        <v>5600000</v>
      </c>
      <c r="E38" s="60"/>
      <c r="F38" s="60"/>
      <c r="G38" s="60"/>
      <c r="H38" s="61"/>
      <c r="I38" s="61"/>
      <c r="J38" s="61">
        <f t="shared" ref="J38:K38" si="14">700000*4</f>
        <v>2800000</v>
      </c>
      <c r="K38" s="61">
        <f t="shared" si="14"/>
        <v>2800000</v>
      </c>
    </row>
    <row r="39" spans="1:12" x14ac:dyDescent="0.25">
      <c r="A39" s="10" t="s">
        <v>12</v>
      </c>
      <c r="B39" s="10" t="s">
        <v>50</v>
      </c>
      <c r="C39" s="10"/>
      <c r="D39" s="56">
        <f t="shared" si="1"/>
        <v>194815434.61000001</v>
      </c>
      <c r="E39" s="56">
        <f>SUM(E41:E44)+E47</f>
        <v>0</v>
      </c>
      <c r="F39" s="56">
        <f t="shared" ref="F39:I39" si="15">SUM(F41:F44)+F47</f>
        <v>28499645.240000002</v>
      </c>
      <c r="G39" s="56">
        <f t="shared" si="15"/>
        <v>71578947.370000005</v>
      </c>
      <c r="H39" s="56">
        <f t="shared" si="15"/>
        <v>47368421</v>
      </c>
      <c r="I39" s="56">
        <f t="shared" si="15"/>
        <v>47368421</v>
      </c>
      <c r="J39" s="56">
        <f t="shared" ref="J39:K39" si="16">SUM(J41:J44)+J47</f>
        <v>0</v>
      </c>
      <c r="K39" s="56">
        <f t="shared" si="16"/>
        <v>0</v>
      </c>
    </row>
    <row r="40" spans="1:12" x14ac:dyDescent="0.25">
      <c r="A40" s="10"/>
      <c r="B40" s="10"/>
      <c r="C40" s="10" t="s">
        <v>22</v>
      </c>
      <c r="D40" s="56">
        <f t="shared" si="1"/>
        <v>194815434.61000001</v>
      </c>
      <c r="E40" s="59">
        <f>E41+E42+E43+E44</f>
        <v>0</v>
      </c>
      <c r="F40" s="59">
        <f t="shared" ref="F40:K40" si="17">F41+F42+F43+F44</f>
        <v>28499645.240000002</v>
      </c>
      <c r="G40" s="59">
        <f t="shared" si="17"/>
        <v>71578947.370000005</v>
      </c>
      <c r="H40" s="59">
        <f t="shared" si="17"/>
        <v>47368421</v>
      </c>
      <c r="I40" s="59">
        <f t="shared" si="17"/>
        <v>47368421</v>
      </c>
      <c r="J40" s="59">
        <f t="shared" si="17"/>
        <v>0</v>
      </c>
      <c r="K40" s="59">
        <f t="shared" si="17"/>
        <v>0</v>
      </c>
    </row>
    <row r="41" spans="1:12" x14ac:dyDescent="0.25">
      <c r="A41" s="10"/>
      <c r="B41" s="10"/>
      <c r="C41" s="10" t="s">
        <v>5</v>
      </c>
      <c r="D41" s="56">
        <f t="shared" si="1"/>
        <v>0</v>
      </c>
      <c r="E41" s="60"/>
      <c r="F41" s="60"/>
      <c r="G41" s="60"/>
      <c r="H41" s="60"/>
      <c r="I41" s="60"/>
      <c r="J41" s="60"/>
      <c r="K41" s="60"/>
    </row>
    <row r="42" spans="1:12" x14ac:dyDescent="0.25">
      <c r="A42" s="10"/>
      <c r="B42" s="10" t="s">
        <v>56</v>
      </c>
      <c r="C42" s="10" t="s">
        <v>6</v>
      </c>
      <c r="D42" s="56">
        <f t="shared" si="1"/>
        <v>185074662.98000002</v>
      </c>
      <c r="E42" s="60">
        <v>0</v>
      </c>
      <c r="F42" s="60">
        <v>27074662.98</v>
      </c>
      <c r="G42" s="73">
        <f>68000000</f>
        <v>68000000</v>
      </c>
      <c r="H42" s="73">
        <v>45000000</v>
      </c>
      <c r="I42" s="73">
        <v>45000000</v>
      </c>
      <c r="J42" s="60"/>
      <c r="K42" s="60"/>
    </row>
    <row r="43" spans="1:12" x14ac:dyDescent="0.25">
      <c r="A43" s="10"/>
      <c r="B43" s="10"/>
      <c r="C43" s="10" t="s">
        <v>7</v>
      </c>
      <c r="D43" s="56">
        <f t="shared" si="1"/>
        <v>9740771.629999999</v>
      </c>
      <c r="E43" s="61">
        <v>0</v>
      </c>
      <c r="F43" s="61">
        <v>1424982.26</v>
      </c>
      <c r="G43" s="74">
        <v>3578947.37</v>
      </c>
      <c r="H43" s="74">
        <v>2368421</v>
      </c>
      <c r="I43" s="74">
        <v>2368421</v>
      </c>
      <c r="J43" s="61"/>
      <c r="K43" s="61"/>
    </row>
    <row r="44" spans="1:12" x14ac:dyDescent="0.25">
      <c r="A44" s="10"/>
      <c r="B44" s="10"/>
      <c r="C44" s="10" t="s">
        <v>36</v>
      </c>
      <c r="D44" s="56">
        <f t="shared" si="1"/>
        <v>0</v>
      </c>
      <c r="E44" s="61"/>
      <c r="F44" s="61"/>
      <c r="G44" s="61"/>
      <c r="H44" s="61"/>
      <c r="I44" s="61"/>
      <c r="J44" s="61"/>
      <c r="K44" s="61"/>
    </row>
    <row r="45" spans="1:12" x14ac:dyDescent="0.25">
      <c r="A45" s="10"/>
      <c r="B45" s="10"/>
      <c r="C45" s="10" t="s">
        <v>43</v>
      </c>
      <c r="D45" s="56">
        <f t="shared" si="1"/>
        <v>0</v>
      </c>
      <c r="E45" s="61"/>
      <c r="F45" s="61"/>
      <c r="G45" s="61"/>
      <c r="H45" s="61"/>
      <c r="I45" s="61" t="s">
        <v>57</v>
      </c>
      <c r="J45" s="61"/>
      <c r="K45" s="61"/>
    </row>
    <row r="46" spans="1:12" x14ac:dyDescent="0.25">
      <c r="A46" s="10"/>
      <c r="B46" s="10"/>
      <c r="C46" s="10" t="s">
        <v>8</v>
      </c>
      <c r="D46" s="56">
        <f t="shared" si="1"/>
        <v>194815434.61000001</v>
      </c>
      <c r="E46" s="60">
        <f>E39-E47</f>
        <v>0</v>
      </c>
      <c r="F46" s="58">
        <f t="shared" ref="F46:K46" si="18">F39-F47</f>
        <v>28499645.240000002</v>
      </c>
      <c r="G46" s="60">
        <f t="shared" si="18"/>
        <v>71578947.370000005</v>
      </c>
      <c r="H46" s="60">
        <f t="shared" si="18"/>
        <v>47368421</v>
      </c>
      <c r="I46" s="60">
        <f t="shared" si="18"/>
        <v>47368421</v>
      </c>
      <c r="J46" s="60">
        <f t="shared" si="18"/>
        <v>0</v>
      </c>
      <c r="K46" s="60">
        <f t="shared" si="18"/>
        <v>0</v>
      </c>
    </row>
    <row r="47" spans="1:12" x14ac:dyDescent="0.25">
      <c r="A47" s="10"/>
      <c r="B47" s="10"/>
      <c r="C47" s="10" t="s">
        <v>9</v>
      </c>
      <c r="D47" s="56">
        <f t="shared" si="1"/>
        <v>0</v>
      </c>
      <c r="E47" s="62">
        <f>SUM(E48:E50)</f>
        <v>0</v>
      </c>
      <c r="F47" s="62">
        <f t="shared" ref="F47:K47" si="19">SUM(F48:F50)</f>
        <v>0</v>
      </c>
      <c r="G47" s="62">
        <f t="shared" si="19"/>
        <v>0</v>
      </c>
      <c r="H47" s="62">
        <f t="shared" si="19"/>
        <v>0</v>
      </c>
      <c r="I47" s="62">
        <f t="shared" si="19"/>
        <v>0</v>
      </c>
      <c r="J47" s="62">
        <f t="shared" si="19"/>
        <v>0</v>
      </c>
      <c r="K47" s="62">
        <f t="shared" si="19"/>
        <v>0</v>
      </c>
    </row>
    <row r="48" spans="1:12" x14ac:dyDescent="0.25">
      <c r="A48" s="10"/>
      <c r="B48" s="10"/>
      <c r="C48" s="10" t="s">
        <v>5</v>
      </c>
      <c r="D48" s="56">
        <f t="shared" si="1"/>
        <v>0</v>
      </c>
      <c r="E48" s="60"/>
      <c r="F48" s="60"/>
      <c r="G48" s="60"/>
      <c r="H48" s="60"/>
      <c r="I48" s="60"/>
      <c r="J48" s="60"/>
      <c r="K48" s="60"/>
    </row>
    <row r="49" spans="1:11" x14ac:dyDescent="0.25">
      <c r="A49" s="10"/>
      <c r="B49" s="10"/>
      <c r="C49" s="10" t="s">
        <v>6</v>
      </c>
      <c r="D49" s="56">
        <f t="shared" si="1"/>
        <v>0</v>
      </c>
      <c r="E49" s="60">
        <v>0</v>
      </c>
      <c r="F49" s="60"/>
      <c r="G49" s="60"/>
      <c r="H49" s="60"/>
      <c r="I49" s="60"/>
      <c r="J49" s="60"/>
      <c r="K49" s="60"/>
    </row>
    <row r="50" spans="1:11" x14ac:dyDescent="0.25">
      <c r="A50" s="10"/>
      <c r="B50" s="10"/>
      <c r="C50" s="10" t="s">
        <v>7</v>
      </c>
      <c r="D50" s="56">
        <f t="shared" si="1"/>
        <v>0</v>
      </c>
      <c r="E50" s="60"/>
      <c r="F50" s="60"/>
      <c r="G50" s="60"/>
      <c r="H50" s="60"/>
      <c r="I50" s="60"/>
      <c r="J50" s="60"/>
      <c r="K50" s="60"/>
    </row>
    <row r="51" spans="1:11" x14ac:dyDescent="0.25">
      <c r="A51" s="10" t="s">
        <v>13</v>
      </c>
      <c r="B51" s="10" t="s">
        <v>49</v>
      </c>
      <c r="C51" s="10"/>
      <c r="D51" s="56">
        <f t="shared" si="1"/>
        <v>0</v>
      </c>
      <c r="E51" s="56">
        <f>SUM(E53:E56)+E59</f>
        <v>0</v>
      </c>
      <c r="F51" s="56">
        <f t="shared" ref="F51:I51" si="20">SUM(F53:F56)+F59</f>
        <v>0</v>
      </c>
      <c r="G51" s="56">
        <f t="shared" si="20"/>
        <v>0</v>
      </c>
      <c r="H51" s="56">
        <f t="shared" si="20"/>
        <v>0</v>
      </c>
      <c r="I51" s="56">
        <f t="shared" si="20"/>
        <v>0</v>
      </c>
      <c r="J51" s="56">
        <f t="shared" ref="J51:K51" si="21">SUM(J53:J56)+J59</f>
        <v>0</v>
      </c>
      <c r="K51" s="56">
        <f t="shared" si="21"/>
        <v>0</v>
      </c>
    </row>
    <row r="52" spans="1:11" x14ac:dyDescent="0.25">
      <c r="A52" s="10"/>
      <c r="B52" s="10"/>
      <c r="C52" s="10" t="s">
        <v>22</v>
      </c>
      <c r="D52" s="56">
        <f t="shared" si="1"/>
        <v>0</v>
      </c>
      <c r="E52" s="59">
        <f>E53+E54+E55+E56</f>
        <v>0</v>
      </c>
      <c r="F52" s="59">
        <f t="shared" ref="F52:K52" si="22">F53+F54+F55+F56</f>
        <v>0</v>
      </c>
      <c r="G52" s="59">
        <f t="shared" si="22"/>
        <v>0</v>
      </c>
      <c r="H52" s="59">
        <f t="shared" si="22"/>
        <v>0</v>
      </c>
      <c r="I52" s="59">
        <f t="shared" si="22"/>
        <v>0</v>
      </c>
      <c r="J52" s="59">
        <f t="shared" si="22"/>
        <v>0</v>
      </c>
      <c r="K52" s="59">
        <f t="shared" si="22"/>
        <v>0</v>
      </c>
    </row>
    <row r="53" spans="1:11" x14ac:dyDescent="0.25">
      <c r="A53" s="10"/>
      <c r="B53" s="10"/>
      <c r="C53" s="10" t="s">
        <v>43</v>
      </c>
      <c r="D53" s="56">
        <f t="shared" si="1"/>
        <v>0</v>
      </c>
      <c r="E53" s="60"/>
      <c r="F53" s="60"/>
      <c r="G53" s="60"/>
      <c r="H53" s="60"/>
      <c r="I53" s="60"/>
      <c r="J53" s="60"/>
      <c r="K53" s="60"/>
    </row>
    <row r="54" spans="1:11" x14ac:dyDescent="0.25">
      <c r="A54" s="10"/>
      <c r="B54" s="10"/>
      <c r="C54" s="10" t="s">
        <v>6</v>
      </c>
      <c r="D54" s="56">
        <f t="shared" si="1"/>
        <v>0</v>
      </c>
      <c r="E54" s="60"/>
      <c r="F54" s="60"/>
      <c r="G54" s="60"/>
      <c r="H54" s="60"/>
      <c r="I54" s="60"/>
      <c r="J54" s="60"/>
      <c r="K54" s="60"/>
    </row>
    <row r="55" spans="1:11" x14ac:dyDescent="0.25">
      <c r="A55" s="10"/>
      <c r="B55" s="10"/>
      <c r="C55" s="10" t="s">
        <v>7</v>
      </c>
      <c r="D55" s="56">
        <f t="shared" si="1"/>
        <v>0</v>
      </c>
      <c r="E55" s="61"/>
      <c r="F55" s="61">
        <v>0</v>
      </c>
      <c r="G55" s="61">
        <v>0</v>
      </c>
      <c r="H55" s="61"/>
      <c r="I55" s="61"/>
      <c r="J55" s="61"/>
      <c r="K55" s="61"/>
    </row>
    <row r="56" spans="1:11" x14ac:dyDescent="0.25">
      <c r="A56" s="10"/>
      <c r="B56" s="10"/>
      <c r="C56" s="10" t="s">
        <v>36</v>
      </c>
      <c r="D56" s="56">
        <f t="shared" si="1"/>
        <v>0</v>
      </c>
      <c r="E56" s="61"/>
      <c r="F56" s="61"/>
      <c r="G56" s="61"/>
      <c r="H56" s="61"/>
      <c r="I56" s="61"/>
      <c r="J56" s="61"/>
      <c r="K56" s="61"/>
    </row>
    <row r="57" spans="1:11" x14ac:dyDescent="0.25">
      <c r="A57" s="10"/>
      <c r="B57" s="10"/>
      <c r="C57" s="10" t="s">
        <v>43</v>
      </c>
      <c r="D57" s="56">
        <f t="shared" si="1"/>
        <v>0</v>
      </c>
      <c r="E57" s="61"/>
      <c r="F57" s="61"/>
      <c r="G57" s="61"/>
      <c r="H57" s="61"/>
      <c r="I57" s="61"/>
      <c r="J57" s="61"/>
      <c r="K57" s="61"/>
    </row>
    <row r="58" spans="1:11" x14ac:dyDescent="0.25">
      <c r="A58" s="10"/>
      <c r="B58" s="10"/>
      <c r="C58" s="10" t="s">
        <v>8</v>
      </c>
      <c r="D58" s="56">
        <f t="shared" si="1"/>
        <v>0</v>
      </c>
      <c r="E58" s="60">
        <f>E51-E59</f>
        <v>0</v>
      </c>
      <c r="F58" s="60">
        <f t="shared" ref="F58:K58" si="23">F51-F59</f>
        <v>0</v>
      </c>
      <c r="G58" s="60">
        <f t="shared" si="23"/>
        <v>0</v>
      </c>
      <c r="H58" s="60">
        <f t="shared" si="23"/>
        <v>0</v>
      </c>
      <c r="I58" s="60">
        <f t="shared" si="23"/>
        <v>0</v>
      </c>
      <c r="J58" s="60">
        <f t="shared" si="23"/>
        <v>0</v>
      </c>
      <c r="K58" s="60">
        <f t="shared" si="23"/>
        <v>0</v>
      </c>
    </row>
    <row r="59" spans="1:11" x14ac:dyDescent="0.25">
      <c r="A59" s="10"/>
      <c r="B59" s="10"/>
      <c r="C59" s="10" t="s">
        <v>9</v>
      </c>
      <c r="D59" s="56">
        <f t="shared" si="1"/>
        <v>0</v>
      </c>
      <c r="E59" s="62">
        <f>SUM(E60:E62)</f>
        <v>0</v>
      </c>
      <c r="F59" s="62">
        <f t="shared" ref="F59:K59" si="24">SUM(F60:F62)</f>
        <v>0</v>
      </c>
      <c r="G59" s="62">
        <f t="shared" si="24"/>
        <v>0</v>
      </c>
      <c r="H59" s="62">
        <f t="shared" si="24"/>
        <v>0</v>
      </c>
      <c r="I59" s="62">
        <f t="shared" si="24"/>
        <v>0</v>
      </c>
      <c r="J59" s="62">
        <f t="shared" si="24"/>
        <v>0</v>
      </c>
      <c r="K59" s="62">
        <f t="shared" si="24"/>
        <v>0</v>
      </c>
    </row>
    <row r="60" spans="1:11" x14ac:dyDescent="0.25">
      <c r="A60" s="10"/>
      <c r="B60" s="10"/>
      <c r="C60" s="10" t="s">
        <v>5</v>
      </c>
      <c r="D60" s="56">
        <f t="shared" si="1"/>
        <v>0</v>
      </c>
      <c r="E60" s="60"/>
      <c r="F60" s="60"/>
      <c r="G60" s="60"/>
      <c r="H60" s="60"/>
      <c r="I60" s="60"/>
      <c r="J60" s="60"/>
      <c r="K60" s="60"/>
    </row>
    <row r="61" spans="1:11" x14ac:dyDescent="0.25">
      <c r="A61" s="10"/>
      <c r="B61" s="10"/>
      <c r="C61" s="10" t="s">
        <v>6</v>
      </c>
      <c r="D61" s="56">
        <f t="shared" si="1"/>
        <v>0</v>
      </c>
      <c r="E61" s="60"/>
      <c r="F61" s="60"/>
      <c r="G61" s="60"/>
      <c r="H61" s="60"/>
      <c r="I61" s="60"/>
      <c r="J61" s="60"/>
      <c r="K61" s="60"/>
    </row>
    <row r="62" spans="1:11" x14ac:dyDescent="0.25">
      <c r="A62" s="10"/>
      <c r="B62" s="10"/>
      <c r="C62" s="10" t="s">
        <v>7</v>
      </c>
      <c r="D62" s="56">
        <f t="shared" si="1"/>
        <v>0</v>
      </c>
      <c r="E62" s="60"/>
      <c r="F62" s="60"/>
      <c r="G62" s="60"/>
      <c r="H62" s="60"/>
      <c r="I62" s="60"/>
      <c r="J62" s="60"/>
      <c r="K62" s="60"/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scale="5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2"/>
  <sheetViews>
    <sheetView topLeftCell="A16" workbookViewId="0">
      <selection activeCell="F24" sqref="F24"/>
    </sheetView>
  </sheetViews>
  <sheetFormatPr defaultRowHeight="15" x14ac:dyDescent="0.25"/>
  <cols>
    <col min="1" max="1" width="4.85546875" customWidth="1"/>
    <col min="2" max="2" width="18.140625" customWidth="1"/>
    <col min="3" max="3" width="8.85546875" customWidth="1"/>
    <col min="4" max="4" width="11.5703125" customWidth="1"/>
    <col min="5" max="5" width="11.28515625" customWidth="1"/>
    <col min="6" max="6" width="11.7109375" customWidth="1"/>
    <col min="7" max="7" width="10.7109375" customWidth="1"/>
    <col min="9" max="9" width="12.140625" customWidth="1"/>
    <col min="10" max="10" width="11.5703125" customWidth="1"/>
  </cols>
  <sheetData>
    <row r="2" spans="1:10" x14ac:dyDescent="0.25">
      <c r="A2" s="1" t="s">
        <v>0</v>
      </c>
      <c r="B2" s="1" t="s">
        <v>1</v>
      </c>
      <c r="C2" s="1" t="s">
        <v>2</v>
      </c>
      <c r="D2" s="1">
        <v>2018</v>
      </c>
      <c r="E2" s="1">
        <v>2019</v>
      </c>
      <c r="F2" s="1">
        <v>2020</v>
      </c>
      <c r="G2" s="1">
        <v>2021</v>
      </c>
      <c r="H2" s="1">
        <v>2022</v>
      </c>
      <c r="I2" s="1" t="s">
        <v>3</v>
      </c>
    </row>
    <row r="3" spans="1:10" x14ac:dyDescent="0.25">
      <c r="A3" s="7">
        <v>1</v>
      </c>
      <c r="B3" s="7"/>
      <c r="C3" s="7"/>
      <c r="D3" s="8">
        <f>D13+D53</f>
        <v>254423.4</v>
      </c>
      <c r="E3" s="8">
        <f t="shared" ref="E3:H3" si="0">E13+E53</f>
        <v>607220.85</v>
      </c>
      <c r="F3" s="8">
        <f t="shared" si="0"/>
        <v>125575.42</v>
      </c>
      <c r="G3" s="8">
        <f t="shared" si="0"/>
        <v>188621.4</v>
      </c>
      <c r="H3" s="8">
        <f t="shared" si="0"/>
        <v>197121.4</v>
      </c>
      <c r="I3" s="8">
        <f>SUM(D3:H3)</f>
        <v>1372962.47</v>
      </c>
      <c r="J3" s="14">
        <f>SUM(I5:I7)+I9</f>
        <v>1372962.47</v>
      </c>
    </row>
    <row r="4" spans="1:10" x14ac:dyDescent="0.25">
      <c r="A4" s="7"/>
      <c r="B4" s="7"/>
      <c r="C4" s="7" t="s">
        <v>22</v>
      </c>
      <c r="D4" s="8">
        <f t="shared" ref="D4:H12" si="1">D14+D54</f>
        <v>84423.4</v>
      </c>
      <c r="E4" s="8">
        <f t="shared" si="1"/>
        <v>41220.85</v>
      </c>
      <c r="F4" s="8">
        <f t="shared" si="1"/>
        <v>43575.420000000006</v>
      </c>
      <c r="G4" s="8">
        <f t="shared" si="1"/>
        <v>0</v>
      </c>
      <c r="H4" s="8">
        <f t="shared" si="1"/>
        <v>0</v>
      </c>
      <c r="I4" s="8">
        <f t="shared" ref="I4:I78" si="2">SUM(D4:H4)</f>
        <v>169219.67</v>
      </c>
      <c r="J4" s="15"/>
    </row>
    <row r="5" spans="1:10" x14ac:dyDescent="0.25">
      <c r="A5" s="7"/>
      <c r="B5" s="7"/>
      <c r="C5" s="7" t="s">
        <v>5</v>
      </c>
      <c r="D5" s="8">
        <f t="shared" si="1"/>
        <v>0</v>
      </c>
      <c r="E5" s="8">
        <f t="shared" si="1"/>
        <v>0</v>
      </c>
      <c r="F5" s="8">
        <f t="shared" si="1"/>
        <v>0</v>
      </c>
      <c r="G5" s="8">
        <f t="shared" si="1"/>
        <v>0</v>
      </c>
      <c r="H5" s="8">
        <f t="shared" si="1"/>
        <v>0</v>
      </c>
      <c r="I5" s="8">
        <f t="shared" si="2"/>
        <v>0</v>
      </c>
    </row>
    <row r="6" spans="1:10" x14ac:dyDescent="0.25">
      <c r="A6" s="7"/>
      <c r="B6" s="7"/>
      <c r="C6" s="7" t="s">
        <v>6</v>
      </c>
      <c r="D6" s="8">
        <f t="shared" si="1"/>
        <v>81519.19</v>
      </c>
      <c r="E6" s="8">
        <f t="shared" si="1"/>
        <v>40099.449999999997</v>
      </c>
      <c r="F6" s="8">
        <f t="shared" si="1"/>
        <v>42454.020000000004</v>
      </c>
      <c r="G6" s="8">
        <f t="shared" si="1"/>
        <v>0</v>
      </c>
      <c r="H6" s="8">
        <f t="shared" si="1"/>
        <v>0</v>
      </c>
      <c r="I6" s="8">
        <f t="shared" si="2"/>
        <v>164072.66</v>
      </c>
    </row>
    <row r="7" spans="1:10" x14ac:dyDescent="0.25">
      <c r="A7" s="7"/>
      <c r="B7" s="7"/>
      <c r="C7" s="7" t="s">
        <v>7</v>
      </c>
      <c r="D7" s="8">
        <f t="shared" si="1"/>
        <v>2904.21</v>
      </c>
      <c r="E7" s="8">
        <f t="shared" si="1"/>
        <v>1121.4000000000001</v>
      </c>
      <c r="F7" s="8">
        <f t="shared" si="1"/>
        <v>1121.4000000000001</v>
      </c>
      <c r="G7" s="8">
        <f t="shared" si="1"/>
        <v>0</v>
      </c>
      <c r="H7" s="8">
        <f t="shared" si="1"/>
        <v>0</v>
      </c>
      <c r="I7" s="8">
        <f t="shared" si="2"/>
        <v>5147.01</v>
      </c>
    </row>
    <row r="8" spans="1:10" x14ac:dyDescent="0.25">
      <c r="A8" s="7"/>
      <c r="B8" s="7"/>
      <c r="C8" s="7" t="s">
        <v>8</v>
      </c>
      <c r="D8" s="8">
        <f t="shared" si="1"/>
        <v>84423.4</v>
      </c>
      <c r="E8" s="8">
        <f t="shared" si="1"/>
        <v>41220.849999999991</v>
      </c>
      <c r="F8" s="8">
        <f t="shared" si="1"/>
        <v>43575.42</v>
      </c>
      <c r="G8" s="8">
        <f t="shared" si="1"/>
        <v>0</v>
      </c>
      <c r="H8" s="8">
        <f t="shared" si="1"/>
        <v>0</v>
      </c>
      <c r="I8" s="8">
        <f t="shared" si="2"/>
        <v>169219.66999999998</v>
      </c>
      <c r="J8" s="14">
        <f>SUM(I8:I9)</f>
        <v>1372962.47</v>
      </c>
    </row>
    <row r="9" spans="1:10" x14ac:dyDescent="0.25">
      <c r="A9" s="7"/>
      <c r="B9" s="7"/>
      <c r="C9" s="7" t="s">
        <v>9</v>
      </c>
      <c r="D9" s="8">
        <f t="shared" si="1"/>
        <v>170000</v>
      </c>
      <c r="E9" s="8">
        <f t="shared" si="1"/>
        <v>566000</v>
      </c>
      <c r="F9" s="8">
        <f t="shared" si="1"/>
        <v>82000</v>
      </c>
      <c r="G9" s="8">
        <f t="shared" si="1"/>
        <v>188621.4</v>
      </c>
      <c r="H9" s="8">
        <f t="shared" si="1"/>
        <v>197121.4</v>
      </c>
      <c r="I9" s="8">
        <f t="shared" si="2"/>
        <v>1203742.8</v>
      </c>
      <c r="J9" s="14">
        <f>SUM(I10:I12)</f>
        <v>1203742.8</v>
      </c>
    </row>
    <row r="10" spans="1:10" x14ac:dyDescent="0.25">
      <c r="A10" s="7"/>
      <c r="B10" s="7"/>
      <c r="C10" s="1" t="s">
        <v>5</v>
      </c>
      <c r="D10" s="8">
        <f t="shared" si="1"/>
        <v>85000</v>
      </c>
      <c r="E10" s="8">
        <f t="shared" si="1"/>
        <v>0</v>
      </c>
      <c r="F10" s="8">
        <f t="shared" si="1"/>
        <v>0</v>
      </c>
      <c r="G10" s="8">
        <f t="shared" si="1"/>
        <v>0</v>
      </c>
      <c r="H10" s="8">
        <f t="shared" si="1"/>
        <v>0</v>
      </c>
      <c r="I10" s="8">
        <f t="shared" si="2"/>
        <v>85000</v>
      </c>
    </row>
    <row r="11" spans="1:10" x14ac:dyDescent="0.25">
      <c r="A11" s="7"/>
      <c r="B11" s="7"/>
      <c r="C11" s="1" t="s">
        <v>6</v>
      </c>
      <c r="D11" s="8">
        <f t="shared" si="1"/>
        <v>85000</v>
      </c>
      <c r="E11" s="8">
        <f t="shared" si="1"/>
        <v>566000</v>
      </c>
      <c r="F11" s="8">
        <f t="shared" si="1"/>
        <v>82000</v>
      </c>
      <c r="G11" s="8">
        <f t="shared" si="1"/>
        <v>187500</v>
      </c>
      <c r="H11" s="8">
        <f t="shared" si="1"/>
        <v>196000</v>
      </c>
      <c r="I11" s="8">
        <f t="shared" si="2"/>
        <v>1116500</v>
      </c>
    </row>
    <row r="12" spans="1:10" x14ac:dyDescent="0.25">
      <c r="A12" s="7"/>
      <c r="B12" s="7"/>
      <c r="C12" s="10" t="s">
        <v>7</v>
      </c>
      <c r="D12" s="8">
        <f t="shared" si="1"/>
        <v>0</v>
      </c>
      <c r="E12" s="8">
        <f t="shared" si="1"/>
        <v>0</v>
      </c>
      <c r="F12" s="8">
        <f t="shared" si="1"/>
        <v>0</v>
      </c>
      <c r="G12" s="8">
        <f t="shared" si="1"/>
        <v>1121.4000000000001</v>
      </c>
      <c r="H12" s="8">
        <f t="shared" si="1"/>
        <v>1121.4000000000001</v>
      </c>
      <c r="I12" s="8">
        <f t="shared" si="2"/>
        <v>2242.8000000000002</v>
      </c>
    </row>
    <row r="13" spans="1:10" s="3" customFormat="1" x14ac:dyDescent="0.25">
      <c r="A13" s="2">
        <v>2</v>
      </c>
      <c r="B13" s="2" t="s">
        <v>4</v>
      </c>
      <c r="C13" s="2"/>
      <c r="D13" s="5">
        <f>SUM(D15:D17)+D19</f>
        <v>55904.21</v>
      </c>
      <c r="E13" s="5">
        <f t="shared" ref="E13:G13" si="3">SUM(E15:E17)+E19</f>
        <v>67121.399999999994</v>
      </c>
      <c r="F13" s="5">
        <f t="shared" si="3"/>
        <v>83121.399999999994</v>
      </c>
      <c r="G13" s="5">
        <f t="shared" si="3"/>
        <v>81121.399999999994</v>
      </c>
      <c r="H13" s="5">
        <f>SUM(H15:H17)+H19</f>
        <v>87121.4</v>
      </c>
      <c r="I13" s="8">
        <f t="shared" si="2"/>
        <v>374389.80999999994</v>
      </c>
      <c r="J13" s="13"/>
    </row>
    <row r="14" spans="1:10" s="3" customFormat="1" x14ac:dyDescent="0.25">
      <c r="A14" s="2"/>
      <c r="B14" s="2"/>
      <c r="C14" s="2" t="s">
        <v>22</v>
      </c>
      <c r="D14" s="4">
        <f t="shared" ref="D14:H22" si="4">D24+D34+D44</f>
        <v>55904.21</v>
      </c>
      <c r="E14" s="4">
        <f t="shared" si="4"/>
        <v>1121.4000000000001</v>
      </c>
      <c r="F14" s="4">
        <f t="shared" si="4"/>
        <v>1121.4000000000001</v>
      </c>
      <c r="G14" s="4">
        <f t="shared" si="4"/>
        <v>0</v>
      </c>
      <c r="H14" s="4">
        <f t="shared" si="4"/>
        <v>0</v>
      </c>
      <c r="I14" s="8">
        <f t="shared" si="2"/>
        <v>58147.01</v>
      </c>
      <c r="J14" s="13"/>
    </row>
    <row r="15" spans="1:10" x14ac:dyDescent="0.25">
      <c r="A15" s="1"/>
      <c r="B15" s="1"/>
      <c r="C15" s="1" t="s">
        <v>5</v>
      </c>
      <c r="D15" s="4">
        <f t="shared" si="4"/>
        <v>0</v>
      </c>
      <c r="E15" s="4">
        <f t="shared" si="4"/>
        <v>0</v>
      </c>
      <c r="F15" s="4">
        <f t="shared" si="4"/>
        <v>0</v>
      </c>
      <c r="G15" s="4">
        <f t="shared" si="4"/>
        <v>0</v>
      </c>
      <c r="H15" s="4">
        <f t="shared" si="4"/>
        <v>0</v>
      </c>
      <c r="I15" s="8">
        <f t="shared" si="2"/>
        <v>0</v>
      </c>
    </row>
    <row r="16" spans="1:10" x14ac:dyDescent="0.25">
      <c r="A16" s="1"/>
      <c r="B16" s="1"/>
      <c r="C16" s="1" t="s">
        <v>6</v>
      </c>
      <c r="D16" s="4">
        <f t="shared" si="4"/>
        <v>53000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8">
        <f t="shared" si="2"/>
        <v>53000</v>
      </c>
    </row>
    <row r="17" spans="1:9" x14ac:dyDescent="0.25">
      <c r="A17" s="1"/>
      <c r="B17" s="1"/>
      <c r="C17" s="1" t="s">
        <v>7</v>
      </c>
      <c r="D17" s="4">
        <f t="shared" si="4"/>
        <v>2904.21</v>
      </c>
      <c r="E17" s="4">
        <f t="shared" si="4"/>
        <v>1121.4000000000001</v>
      </c>
      <c r="F17" s="4">
        <f t="shared" si="4"/>
        <v>1121.4000000000001</v>
      </c>
      <c r="G17" s="4">
        <f t="shared" si="4"/>
        <v>0</v>
      </c>
      <c r="H17" s="4">
        <f t="shared" si="4"/>
        <v>0</v>
      </c>
      <c r="I17" s="8">
        <f t="shared" si="2"/>
        <v>5147.01</v>
      </c>
    </row>
    <row r="18" spans="1:9" x14ac:dyDescent="0.25">
      <c r="A18" s="1"/>
      <c r="B18" s="1"/>
      <c r="C18" s="1" t="s">
        <v>8</v>
      </c>
      <c r="D18" s="4">
        <f t="shared" si="4"/>
        <v>55904.21</v>
      </c>
      <c r="E18" s="4">
        <f t="shared" si="4"/>
        <v>1121.3999999999978</v>
      </c>
      <c r="F18" s="4">
        <f t="shared" si="4"/>
        <v>1121.3999999999942</v>
      </c>
      <c r="G18" s="4">
        <f t="shared" si="4"/>
        <v>0</v>
      </c>
      <c r="H18" s="4">
        <f t="shared" si="4"/>
        <v>0</v>
      </c>
      <c r="I18" s="8">
        <f t="shared" si="2"/>
        <v>58147.009999999995</v>
      </c>
    </row>
    <row r="19" spans="1:9" x14ac:dyDescent="0.25">
      <c r="A19" s="1"/>
      <c r="B19" s="1"/>
      <c r="C19" s="1" t="s">
        <v>9</v>
      </c>
      <c r="D19" s="4">
        <f t="shared" si="4"/>
        <v>0</v>
      </c>
      <c r="E19" s="4">
        <f t="shared" si="4"/>
        <v>66000</v>
      </c>
      <c r="F19" s="4">
        <f t="shared" si="4"/>
        <v>82000</v>
      </c>
      <c r="G19" s="4">
        <f t="shared" si="4"/>
        <v>81121.399999999994</v>
      </c>
      <c r="H19" s="4">
        <f t="shared" si="4"/>
        <v>87121.4</v>
      </c>
      <c r="I19" s="8">
        <f t="shared" si="2"/>
        <v>316242.8</v>
      </c>
    </row>
    <row r="20" spans="1:9" x14ac:dyDescent="0.25">
      <c r="A20" s="1"/>
      <c r="B20" s="1"/>
      <c r="C20" s="1" t="s">
        <v>5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8">
        <f t="shared" si="2"/>
        <v>0</v>
      </c>
    </row>
    <row r="21" spans="1:9" x14ac:dyDescent="0.25">
      <c r="A21" s="1"/>
      <c r="B21" s="1"/>
      <c r="C21" s="1" t="s">
        <v>6</v>
      </c>
      <c r="D21" s="4">
        <f t="shared" si="4"/>
        <v>0</v>
      </c>
      <c r="E21" s="4">
        <f t="shared" si="4"/>
        <v>66000</v>
      </c>
      <c r="F21" s="4">
        <f t="shared" si="4"/>
        <v>82000</v>
      </c>
      <c r="G21" s="4">
        <f t="shared" si="4"/>
        <v>80000</v>
      </c>
      <c r="H21" s="4">
        <f t="shared" si="4"/>
        <v>86000</v>
      </c>
      <c r="I21" s="8">
        <f t="shared" si="2"/>
        <v>314000</v>
      </c>
    </row>
    <row r="22" spans="1:9" x14ac:dyDescent="0.25">
      <c r="A22" s="1"/>
      <c r="B22" s="1"/>
      <c r="C22" s="10" t="s">
        <v>7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1121.4000000000001</v>
      </c>
      <c r="H22" s="4">
        <f t="shared" si="4"/>
        <v>1121.4000000000001</v>
      </c>
      <c r="I22" s="8">
        <f t="shared" si="2"/>
        <v>2242.8000000000002</v>
      </c>
    </row>
    <row r="23" spans="1:9" x14ac:dyDescent="0.25">
      <c r="A23" s="1" t="s">
        <v>10</v>
      </c>
      <c r="B23" s="1" t="s">
        <v>23</v>
      </c>
      <c r="C23" s="1"/>
      <c r="D23" s="6">
        <f>SUM(D25:D27)+D29</f>
        <v>21411.75</v>
      </c>
      <c r="E23" s="6">
        <f t="shared" ref="E23:H23" si="5">SUM(E25:E27)+E29</f>
        <v>24340.7</v>
      </c>
      <c r="F23" s="6">
        <f t="shared" si="5"/>
        <v>35340.699999999997</v>
      </c>
      <c r="G23" s="6">
        <f t="shared" si="5"/>
        <v>28340.7</v>
      </c>
      <c r="H23" s="6">
        <f t="shared" si="5"/>
        <v>31340.7</v>
      </c>
      <c r="I23" s="8">
        <f t="shared" si="2"/>
        <v>140774.54999999999</v>
      </c>
    </row>
    <row r="24" spans="1:9" x14ac:dyDescent="0.25">
      <c r="A24" s="1"/>
      <c r="B24" s="1"/>
      <c r="C24" s="2" t="s">
        <v>22</v>
      </c>
      <c r="D24" s="6">
        <f>D25+D26+D27</f>
        <v>21411.75</v>
      </c>
      <c r="E24" s="6">
        <f t="shared" ref="E24:H24" si="6">E25+E26+E27</f>
        <v>340.7</v>
      </c>
      <c r="F24" s="6">
        <f t="shared" si="6"/>
        <v>340.7</v>
      </c>
      <c r="G24" s="6">
        <f t="shared" si="6"/>
        <v>0</v>
      </c>
      <c r="H24" s="6">
        <f t="shared" si="6"/>
        <v>0</v>
      </c>
      <c r="I24" s="8">
        <f t="shared" si="2"/>
        <v>22093.15</v>
      </c>
    </row>
    <row r="25" spans="1:9" x14ac:dyDescent="0.25">
      <c r="A25" s="1"/>
      <c r="B25" s="1"/>
      <c r="C25" s="1" t="s">
        <v>5</v>
      </c>
      <c r="D25" s="1"/>
      <c r="E25" s="1"/>
      <c r="F25" s="1"/>
      <c r="G25" s="1"/>
      <c r="H25" s="1"/>
      <c r="I25" s="8">
        <f t="shared" si="2"/>
        <v>0</v>
      </c>
    </row>
    <row r="26" spans="1:9" x14ac:dyDescent="0.25">
      <c r="A26" s="1"/>
      <c r="B26" s="1"/>
      <c r="C26" s="1" t="s">
        <v>6</v>
      </c>
      <c r="D26" s="1">
        <v>20333.330000000002</v>
      </c>
      <c r="E26" s="1"/>
      <c r="F26" s="1"/>
      <c r="G26" s="1"/>
      <c r="H26" s="1"/>
      <c r="I26" s="8">
        <f t="shared" si="2"/>
        <v>20333.330000000002</v>
      </c>
    </row>
    <row r="27" spans="1:9" s="11" customFormat="1" x14ac:dyDescent="0.25">
      <c r="A27" s="10"/>
      <c r="B27" s="10"/>
      <c r="C27" s="10" t="s">
        <v>7</v>
      </c>
      <c r="D27" s="12">
        <v>1078.42</v>
      </c>
      <c r="E27" s="12">
        <v>340.7</v>
      </c>
      <c r="F27" s="12">
        <v>340.7</v>
      </c>
      <c r="G27" s="12"/>
      <c r="H27" s="12"/>
      <c r="I27" s="8">
        <f t="shared" si="2"/>
        <v>1759.8200000000002</v>
      </c>
    </row>
    <row r="28" spans="1:9" x14ac:dyDescent="0.25">
      <c r="A28" s="1"/>
      <c r="B28" s="1"/>
      <c r="C28" s="1" t="s">
        <v>8</v>
      </c>
      <c r="D28" s="9">
        <f>D23-D29</f>
        <v>21411.75</v>
      </c>
      <c r="E28" s="9">
        <f t="shared" ref="E28:H28" si="7">E23-E29</f>
        <v>340.70000000000073</v>
      </c>
      <c r="F28" s="9">
        <f t="shared" si="7"/>
        <v>340.69999999999709</v>
      </c>
      <c r="G28" s="9">
        <f t="shared" si="7"/>
        <v>0</v>
      </c>
      <c r="H28" s="9">
        <f t="shared" si="7"/>
        <v>0</v>
      </c>
      <c r="I28" s="8">
        <f t="shared" si="2"/>
        <v>22093.149999999998</v>
      </c>
    </row>
    <row r="29" spans="1:9" x14ac:dyDescent="0.25">
      <c r="A29" s="1"/>
      <c r="B29" s="1"/>
      <c r="C29" s="1" t="s">
        <v>9</v>
      </c>
      <c r="D29" s="17">
        <f>SUM(D30:D32)</f>
        <v>0</v>
      </c>
      <c r="E29" s="17">
        <f t="shared" ref="E29:H29" si="8">SUM(E30:E32)</f>
        <v>24000</v>
      </c>
      <c r="F29" s="17">
        <f t="shared" si="8"/>
        <v>35000</v>
      </c>
      <c r="G29" s="17">
        <f t="shared" si="8"/>
        <v>28340.7</v>
      </c>
      <c r="H29" s="17">
        <f t="shared" si="8"/>
        <v>31340.7</v>
      </c>
      <c r="I29" s="8">
        <f t="shared" si="2"/>
        <v>118681.4</v>
      </c>
    </row>
    <row r="30" spans="1:9" x14ac:dyDescent="0.25">
      <c r="A30" s="1"/>
      <c r="B30" s="1"/>
      <c r="C30" s="1" t="s">
        <v>5</v>
      </c>
      <c r="D30" s="1"/>
      <c r="E30" s="1"/>
      <c r="F30" s="1"/>
      <c r="G30" s="1"/>
      <c r="H30" s="1"/>
      <c r="I30" s="8">
        <f t="shared" si="2"/>
        <v>0</v>
      </c>
    </row>
    <row r="31" spans="1:9" x14ac:dyDescent="0.25">
      <c r="A31" s="1"/>
      <c r="B31" s="1"/>
      <c r="C31" s="1" t="s">
        <v>6</v>
      </c>
      <c r="D31" s="1">
        <v>0</v>
      </c>
      <c r="E31" s="1">
        <v>24000</v>
      </c>
      <c r="F31" s="1">
        <v>35000</v>
      </c>
      <c r="G31" s="1">
        <v>28000</v>
      </c>
      <c r="H31" s="1">
        <v>31000</v>
      </c>
      <c r="I31" s="8">
        <f t="shared" si="2"/>
        <v>118000</v>
      </c>
    </row>
    <row r="32" spans="1:9" x14ac:dyDescent="0.25">
      <c r="A32" s="1"/>
      <c r="B32" s="1"/>
      <c r="C32" s="10" t="s">
        <v>7</v>
      </c>
      <c r="D32" s="1"/>
      <c r="E32" s="1"/>
      <c r="F32" s="1"/>
      <c r="G32" s="1">
        <v>340.7</v>
      </c>
      <c r="H32" s="1">
        <v>340.7</v>
      </c>
      <c r="I32" s="8">
        <f t="shared" si="2"/>
        <v>681.4</v>
      </c>
    </row>
    <row r="33" spans="1:9" x14ac:dyDescent="0.25">
      <c r="A33" s="1" t="s">
        <v>12</v>
      </c>
      <c r="B33" s="1" t="s">
        <v>11</v>
      </c>
      <c r="C33" s="1"/>
      <c r="D33" s="6">
        <f>SUM(D35:D37)+D39</f>
        <v>34392.46</v>
      </c>
      <c r="E33" s="6">
        <f t="shared" ref="E33" si="9">SUM(E35:E37)+E39</f>
        <v>42680.7</v>
      </c>
      <c r="F33" s="6">
        <f t="shared" ref="F33" si="10">SUM(F35:F37)+F39</f>
        <v>47680.7</v>
      </c>
      <c r="G33" s="6">
        <f t="shared" ref="G33:H33" si="11">SUM(G35:G37)+G39</f>
        <v>52680.7</v>
      </c>
      <c r="H33" s="6">
        <f t="shared" si="11"/>
        <v>55680.7</v>
      </c>
      <c r="I33" s="8">
        <f t="shared" si="2"/>
        <v>233115.26</v>
      </c>
    </row>
    <row r="34" spans="1:9" x14ac:dyDescent="0.25">
      <c r="A34" s="1"/>
      <c r="B34" s="1"/>
      <c r="C34" s="2" t="s">
        <v>22</v>
      </c>
      <c r="D34" s="6">
        <f>D35+D36+D37</f>
        <v>34392.46</v>
      </c>
      <c r="E34" s="6">
        <f t="shared" ref="E34:H34" si="12">E35+E36+E37</f>
        <v>680.7</v>
      </c>
      <c r="F34" s="6">
        <f t="shared" si="12"/>
        <v>680.7</v>
      </c>
      <c r="G34" s="6">
        <f t="shared" si="12"/>
        <v>0</v>
      </c>
      <c r="H34" s="6">
        <f t="shared" si="12"/>
        <v>0</v>
      </c>
      <c r="I34" s="8">
        <f t="shared" si="2"/>
        <v>35753.859999999993</v>
      </c>
    </row>
    <row r="35" spans="1:9" x14ac:dyDescent="0.25">
      <c r="A35" s="1"/>
      <c r="B35" s="1"/>
      <c r="C35" s="1" t="s">
        <v>5</v>
      </c>
      <c r="D35" s="1"/>
      <c r="E35" s="1"/>
      <c r="F35" s="1"/>
      <c r="G35" s="1"/>
      <c r="H35" s="1"/>
      <c r="I35" s="8">
        <f t="shared" si="2"/>
        <v>0</v>
      </c>
    </row>
    <row r="36" spans="1:9" x14ac:dyDescent="0.25">
      <c r="A36" s="1"/>
      <c r="B36" s="1"/>
      <c r="C36" s="1" t="s">
        <v>6</v>
      </c>
      <c r="D36" s="1">
        <v>32666.67</v>
      </c>
      <c r="E36" s="1"/>
      <c r="F36" s="1"/>
      <c r="G36" s="1"/>
      <c r="H36" s="1"/>
      <c r="I36" s="8">
        <f t="shared" si="2"/>
        <v>32666.67</v>
      </c>
    </row>
    <row r="37" spans="1:9" s="11" customFormat="1" x14ac:dyDescent="0.25">
      <c r="A37" s="10"/>
      <c r="B37" s="10"/>
      <c r="C37" s="10" t="s">
        <v>7</v>
      </c>
      <c r="D37" s="12">
        <v>1725.79</v>
      </c>
      <c r="E37" s="12">
        <v>680.7</v>
      </c>
      <c r="F37" s="12">
        <v>680.7</v>
      </c>
      <c r="G37" s="12"/>
      <c r="H37" s="12"/>
      <c r="I37" s="8">
        <f t="shared" si="2"/>
        <v>3087.1899999999996</v>
      </c>
    </row>
    <row r="38" spans="1:9" x14ac:dyDescent="0.25">
      <c r="A38" s="1"/>
      <c r="B38" s="1"/>
      <c r="C38" s="1" t="s">
        <v>8</v>
      </c>
      <c r="D38" s="9">
        <f>D33-D39</f>
        <v>34392.46</v>
      </c>
      <c r="E38" s="9">
        <f t="shared" ref="E38:H38" si="13">E33-E39</f>
        <v>680.69999999999709</v>
      </c>
      <c r="F38" s="9">
        <f t="shared" si="13"/>
        <v>680.69999999999709</v>
      </c>
      <c r="G38" s="9">
        <f t="shared" si="13"/>
        <v>0</v>
      </c>
      <c r="H38" s="9">
        <f t="shared" si="13"/>
        <v>0</v>
      </c>
      <c r="I38" s="8">
        <f t="shared" si="2"/>
        <v>35753.859999999993</v>
      </c>
    </row>
    <row r="39" spans="1:9" x14ac:dyDescent="0.25">
      <c r="A39" s="1"/>
      <c r="B39" s="1"/>
      <c r="C39" s="1" t="s">
        <v>9</v>
      </c>
      <c r="D39" s="17">
        <f>SUM(D40:D42)</f>
        <v>0</v>
      </c>
      <c r="E39" s="17">
        <f t="shared" ref="E39:H39" si="14">SUM(E40:E42)</f>
        <v>42000</v>
      </c>
      <c r="F39" s="17">
        <f t="shared" si="14"/>
        <v>47000</v>
      </c>
      <c r="G39" s="17">
        <f t="shared" si="14"/>
        <v>52680.7</v>
      </c>
      <c r="H39" s="17">
        <f t="shared" si="14"/>
        <v>55680.7</v>
      </c>
      <c r="I39" s="8">
        <f t="shared" si="2"/>
        <v>197361.40000000002</v>
      </c>
    </row>
    <row r="40" spans="1:9" x14ac:dyDescent="0.25">
      <c r="A40" s="1"/>
      <c r="B40" s="1"/>
      <c r="C40" s="1" t="s">
        <v>5</v>
      </c>
      <c r="D40" s="1"/>
      <c r="E40" s="1"/>
      <c r="F40" s="1"/>
      <c r="G40" s="1"/>
      <c r="H40" s="1"/>
      <c r="I40" s="8">
        <f t="shared" si="2"/>
        <v>0</v>
      </c>
    </row>
    <row r="41" spans="1:9" x14ac:dyDescent="0.25">
      <c r="A41" s="1"/>
      <c r="B41" s="1"/>
      <c r="C41" s="1" t="s">
        <v>6</v>
      </c>
      <c r="D41" s="16">
        <v>0</v>
      </c>
      <c r="E41" s="16">
        <v>42000</v>
      </c>
      <c r="F41" s="16">
        <v>47000</v>
      </c>
      <c r="G41" s="16">
        <v>52000</v>
      </c>
      <c r="H41" s="16">
        <v>55000</v>
      </c>
      <c r="I41" s="8">
        <f t="shared" si="2"/>
        <v>196000</v>
      </c>
    </row>
    <row r="42" spans="1:9" x14ac:dyDescent="0.25">
      <c r="A42" s="1"/>
      <c r="B42" s="1"/>
      <c r="C42" s="10" t="s">
        <v>7</v>
      </c>
      <c r="D42" s="1"/>
      <c r="E42" s="1"/>
      <c r="F42" s="1"/>
      <c r="G42" s="1">
        <v>680.7</v>
      </c>
      <c r="H42" s="1">
        <v>680.7</v>
      </c>
      <c r="I42" s="8">
        <f t="shared" si="2"/>
        <v>1361.4</v>
      </c>
    </row>
    <row r="43" spans="1:9" x14ac:dyDescent="0.25">
      <c r="A43" s="1" t="s">
        <v>13</v>
      </c>
      <c r="B43" s="1" t="s">
        <v>14</v>
      </c>
      <c r="C43" s="1"/>
      <c r="D43" s="6">
        <f>SUM(D45:D47)+D49</f>
        <v>100</v>
      </c>
      <c r="E43" s="6">
        <f t="shared" ref="E43" si="15">SUM(E45:E47)+E49</f>
        <v>100</v>
      </c>
      <c r="F43" s="6">
        <f t="shared" ref="F43" si="16">SUM(F45:F47)+F49</f>
        <v>100</v>
      </c>
      <c r="G43" s="6">
        <f t="shared" ref="G43:H43" si="17">SUM(G45:G47)+G49</f>
        <v>100</v>
      </c>
      <c r="H43" s="6">
        <f t="shared" si="17"/>
        <v>100</v>
      </c>
      <c r="I43" s="8">
        <f t="shared" si="2"/>
        <v>500</v>
      </c>
    </row>
    <row r="44" spans="1:9" x14ac:dyDescent="0.25">
      <c r="A44" s="1"/>
      <c r="B44" s="1"/>
      <c r="C44" s="2" t="s">
        <v>22</v>
      </c>
      <c r="D44" s="6">
        <f>D45+D46+D47</f>
        <v>100</v>
      </c>
      <c r="E44" s="6">
        <f t="shared" ref="E44:H44" si="18">E45+E46+E47</f>
        <v>100</v>
      </c>
      <c r="F44" s="6">
        <f t="shared" si="18"/>
        <v>100</v>
      </c>
      <c r="G44" s="6">
        <f t="shared" si="18"/>
        <v>0</v>
      </c>
      <c r="H44" s="6">
        <f t="shared" si="18"/>
        <v>0</v>
      </c>
      <c r="I44" s="8">
        <f t="shared" si="2"/>
        <v>300</v>
      </c>
    </row>
    <row r="45" spans="1:9" x14ac:dyDescent="0.25">
      <c r="A45" s="1"/>
      <c r="B45" s="1"/>
      <c r="C45" s="1" t="s">
        <v>5</v>
      </c>
      <c r="D45" s="1"/>
      <c r="E45" s="1"/>
      <c r="F45" s="1"/>
      <c r="G45" s="1"/>
      <c r="H45" s="1"/>
      <c r="I45" s="8">
        <f t="shared" si="2"/>
        <v>0</v>
      </c>
    </row>
    <row r="46" spans="1:9" x14ac:dyDescent="0.25">
      <c r="A46" s="1"/>
      <c r="B46" s="1"/>
      <c r="C46" s="1" t="s">
        <v>6</v>
      </c>
      <c r="D46" s="1"/>
      <c r="E46" s="1"/>
      <c r="F46" s="1"/>
      <c r="G46" s="1"/>
      <c r="H46" s="1"/>
      <c r="I46" s="8">
        <f t="shared" si="2"/>
        <v>0</v>
      </c>
    </row>
    <row r="47" spans="1:9" s="11" customFormat="1" x14ac:dyDescent="0.25">
      <c r="A47" s="10"/>
      <c r="B47" s="10"/>
      <c r="C47" s="10" t="s">
        <v>7</v>
      </c>
      <c r="D47" s="12">
        <v>100</v>
      </c>
      <c r="E47" s="12">
        <v>100</v>
      </c>
      <c r="F47" s="12">
        <v>100</v>
      </c>
      <c r="G47" s="12"/>
      <c r="H47" s="12"/>
      <c r="I47" s="8">
        <f t="shared" si="2"/>
        <v>300</v>
      </c>
    </row>
    <row r="48" spans="1:9" x14ac:dyDescent="0.25">
      <c r="A48" s="1"/>
      <c r="B48" s="1"/>
      <c r="C48" s="1" t="s">
        <v>8</v>
      </c>
      <c r="D48" s="9">
        <f>D43-D49</f>
        <v>100</v>
      </c>
      <c r="E48" s="9">
        <f t="shared" ref="E48:H48" si="19">E43-E49</f>
        <v>100</v>
      </c>
      <c r="F48" s="9">
        <f t="shared" si="19"/>
        <v>100</v>
      </c>
      <c r="G48" s="9">
        <f t="shared" si="19"/>
        <v>0</v>
      </c>
      <c r="H48" s="9">
        <f t="shared" si="19"/>
        <v>0</v>
      </c>
      <c r="I48" s="8">
        <f t="shared" si="2"/>
        <v>300</v>
      </c>
    </row>
    <row r="49" spans="1:9" x14ac:dyDescent="0.25">
      <c r="A49" s="1"/>
      <c r="B49" s="1"/>
      <c r="C49" s="1" t="s">
        <v>9</v>
      </c>
      <c r="D49" s="17">
        <f>SUM(D50:D52)</f>
        <v>0</v>
      </c>
      <c r="E49" s="17">
        <f t="shared" ref="E49:H49" si="20">SUM(E50:E52)</f>
        <v>0</v>
      </c>
      <c r="F49" s="17">
        <f t="shared" si="20"/>
        <v>0</v>
      </c>
      <c r="G49" s="17">
        <f t="shared" si="20"/>
        <v>100</v>
      </c>
      <c r="H49" s="17">
        <f t="shared" si="20"/>
        <v>100</v>
      </c>
      <c r="I49" s="8">
        <f t="shared" si="2"/>
        <v>200</v>
      </c>
    </row>
    <row r="50" spans="1:9" x14ac:dyDescent="0.25">
      <c r="A50" s="1"/>
      <c r="B50" s="1"/>
      <c r="C50" s="1" t="s">
        <v>5</v>
      </c>
      <c r="D50" s="1"/>
      <c r="E50" s="1"/>
      <c r="F50" s="1"/>
      <c r="G50" s="1"/>
      <c r="H50" s="1"/>
      <c r="I50" s="8">
        <f t="shared" si="2"/>
        <v>0</v>
      </c>
    </row>
    <row r="51" spans="1:9" x14ac:dyDescent="0.25">
      <c r="A51" s="1"/>
      <c r="B51" s="1"/>
      <c r="C51" s="1" t="s">
        <v>6</v>
      </c>
      <c r="D51" s="1"/>
      <c r="E51" s="1"/>
      <c r="F51" s="1"/>
      <c r="G51" s="1"/>
      <c r="H51" s="1"/>
      <c r="I51" s="8">
        <f t="shared" si="2"/>
        <v>0</v>
      </c>
    </row>
    <row r="52" spans="1:9" x14ac:dyDescent="0.25">
      <c r="A52" s="1"/>
      <c r="B52" s="1"/>
      <c r="C52" s="10" t="s">
        <v>7</v>
      </c>
      <c r="D52" s="1"/>
      <c r="E52" s="1"/>
      <c r="F52" s="1"/>
      <c r="G52" s="1">
        <v>100</v>
      </c>
      <c r="H52" s="1">
        <v>100</v>
      </c>
      <c r="I52" s="8">
        <f t="shared" si="2"/>
        <v>200</v>
      </c>
    </row>
    <row r="53" spans="1:9" s="3" customFormat="1" x14ac:dyDescent="0.25">
      <c r="A53" s="2">
        <v>3</v>
      </c>
      <c r="B53" s="2" t="s">
        <v>15</v>
      </c>
      <c r="C53" s="2"/>
      <c r="D53" s="5">
        <f>SUM(D55:D57)+D59</f>
        <v>198519.19</v>
      </c>
      <c r="E53" s="5">
        <f t="shared" ref="E53:H53" si="21">SUM(E55:E57)+E59</f>
        <v>540099.44999999995</v>
      </c>
      <c r="F53" s="5">
        <f t="shared" si="21"/>
        <v>42454.020000000004</v>
      </c>
      <c r="G53" s="5">
        <f t="shared" si="21"/>
        <v>107500</v>
      </c>
      <c r="H53" s="5">
        <f t="shared" si="21"/>
        <v>110000</v>
      </c>
      <c r="I53" s="8">
        <f t="shared" si="2"/>
        <v>998572.65999999992</v>
      </c>
    </row>
    <row r="54" spans="1:9" s="3" customFormat="1" x14ac:dyDescent="0.25">
      <c r="A54" s="2"/>
      <c r="B54" s="2"/>
      <c r="C54" s="2" t="s">
        <v>22</v>
      </c>
      <c r="D54" s="4">
        <f t="shared" ref="D54:H62" si="22">D64+D74</f>
        <v>28519.19</v>
      </c>
      <c r="E54" s="4">
        <f t="shared" si="22"/>
        <v>40099.449999999997</v>
      </c>
      <c r="F54" s="4">
        <f t="shared" si="22"/>
        <v>42454.020000000004</v>
      </c>
      <c r="G54" s="4">
        <f t="shared" si="22"/>
        <v>0</v>
      </c>
      <c r="H54" s="4">
        <f t="shared" si="22"/>
        <v>0</v>
      </c>
      <c r="I54" s="8">
        <f t="shared" si="2"/>
        <v>111072.66</v>
      </c>
    </row>
    <row r="55" spans="1:9" x14ac:dyDescent="0.25">
      <c r="A55" s="1"/>
      <c r="B55" s="1"/>
      <c r="C55" s="1" t="s">
        <v>5</v>
      </c>
      <c r="D55" s="4">
        <f t="shared" si="22"/>
        <v>0</v>
      </c>
      <c r="E55" s="4">
        <f t="shared" si="22"/>
        <v>0</v>
      </c>
      <c r="F55" s="4">
        <f t="shared" si="22"/>
        <v>0</v>
      </c>
      <c r="G55" s="4">
        <f t="shared" si="22"/>
        <v>0</v>
      </c>
      <c r="H55" s="4">
        <f t="shared" si="22"/>
        <v>0</v>
      </c>
      <c r="I55" s="8">
        <f t="shared" si="2"/>
        <v>0</v>
      </c>
    </row>
    <row r="56" spans="1:9" x14ac:dyDescent="0.25">
      <c r="A56" s="1"/>
      <c r="B56" s="1"/>
      <c r="C56" s="1" t="s">
        <v>6</v>
      </c>
      <c r="D56" s="4">
        <f t="shared" si="22"/>
        <v>28519.19</v>
      </c>
      <c r="E56" s="4">
        <f t="shared" si="22"/>
        <v>40099.449999999997</v>
      </c>
      <c r="F56" s="4">
        <f t="shared" si="22"/>
        <v>42454.020000000004</v>
      </c>
      <c r="G56" s="4">
        <f t="shared" si="22"/>
        <v>0</v>
      </c>
      <c r="H56" s="4">
        <f t="shared" si="22"/>
        <v>0</v>
      </c>
      <c r="I56" s="8">
        <f t="shared" si="2"/>
        <v>111072.66</v>
      </c>
    </row>
    <row r="57" spans="1:9" s="11" customFormat="1" x14ac:dyDescent="0.25">
      <c r="A57" s="10"/>
      <c r="B57" s="10"/>
      <c r="C57" s="10" t="s">
        <v>7</v>
      </c>
      <c r="D57" s="4">
        <f t="shared" si="22"/>
        <v>0</v>
      </c>
      <c r="E57" s="4">
        <f t="shared" si="22"/>
        <v>0</v>
      </c>
      <c r="F57" s="4">
        <f t="shared" si="22"/>
        <v>0</v>
      </c>
      <c r="G57" s="4">
        <f t="shared" si="22"/>
        <v>0</v>
      </c>
      <c r="H57" s="4">
        <f t="shared" si="22"/>
        <v>0</v>
      </c>
      <c r="I57" s="8">
        <f t="shared" si="2"/>
        <v>0</v>
      </c>
    </row>
    <row r="58" spans="1:9" x14ac:dyDescent="0.25">
      <c r="A58" s="1"/>
      <c r="B58" s="1"/>
      <c r="C58" s="1" t="s">
        <v>8</v>
      </c>
      <c r="D58" s="4">
        <f t="shared" si="22"/>
        <v>28519.19</v>
      </c>
      <c r="E58" s="4">
        <f t="shared" si="22"/>
        <v>40099.449999999997</v>
      </c>
      <c r="F58" s="4">
        <f t="shared" si="22"/>
        <v>42454.020000000004</v>
      </c>
      <c r="G58" s="4">
        <f t="shared" si="22"/>
        <v>0</v>
      </c>
      <c r="H58" s="4">
        <f t="shared" si="22"/>
        <v>0</v>
      </c>
      <c r="I58" s="8">
        <f t="shared" si="2"/>
        <v>111072.66</v>
      </c>
    </row>
    <row r="59" spans="1:9" x14ac:dyDescent="0.25">
      <c r="A59" s="1"/>
      <c r="B59" s="1"/>
      <c r="C59" s="1" t="s">
        <v>9</v>
      </c>
      <c r="D59" s="4">
        <f t="shared" si="22"/>
        <v>170000</v>
      </c>
      <c r="E59" s="4">
        <f t="shared" si="22"/>
        <v>500000</v>
      </c>
      <c r="F59" s="4">
        <f t="shared" si="22"/>
        <v>0</v>
      </c>
      <c r="G59" s="4">
        <f t="shared" si="22"/>
        <v>107500</v>
      </c>
      <c r="H59" s="4">
        <f t="shared" si="22"/>
        <v>110000</v>
      </c>
      <c r="I59" s="8">
        <f t="shared" si="2"/>
        <v>887500</v>
      </c>
    </row>
    <row r="60" spans="1:9" x14ac:dyDescent="0.25">
      <c r="A60" s="1"/>
      <c r="B60" s="1"/>
      <c r="C60" s="1" t="s">
        <v>5</v>
      </c>
      <c r="D60" s="4">
        <f t="shared" si="22"/>
        <v>85000</v>
      </c>
      <c r="E60" s="4">
        <f t="shared" si="22"/>
        <v>0</v>
      </c>
      <c r="F60" s="4">
        <f t="shared" si="22"/>
        <v>0</v>
      </c>
      <c r="G60" s="4">
        <f t="shared" si="22"/>
        <v>0</v>
      </c>
      <c r="H60" s="4">
        <f t="shared" si="22"/>
        <v>0</v>
      </c>
      <c r="I60" s="8">
        <f t="shared" si="2"/>
        <v>85000</v>
      </c>
    </row>
    <row r="61" spans="1:9" x14ac:dyDescent="0.25">
      <c r="A61" s="1"/>
      <c r="B61" s="1"/>
      <c r="C61" s="1" t="s">
        <v>6</v>
      </c>
      <c r="D61" s="4">
        <f t="shared" si="22"/>
        <v>85000</v>
      </c>
      <c r="E61" s="4">
        <f t="shared" si="22"/>
        <v>500000</v>
      </c>
      <c r="F61" s="4">
        <f t="shared" si="22"/>
        <v>0</v>
      </c>
      <c r="G61" s="4">
        <f t="shared" si="22"/>
        <v>107500</v>
      </c>
      <c r="H61" s="4">
        <f t="shared" si="22"/>
        <v>110000</v>
      </c>
      <c r="I61" s="8">
        <f t="shared" si="2"/>
        <v>802500</v>
      </c>
    </row>
    <row r="62" spans="1:9" x14ac:dyDescent="0.25">
      <c r="A62" s="1"/>
      <c r="B62" s="1"/>
      <c r="C62" s="10" t="s">
        <v>7</v>
      </c>
      <c r="D62" s="4">
        <f t="shared" si="22"/>
        <v>0</v>
      </c>
      <c r="E62" s="4">
        <f t="shared" si="22"/>
        <v>0</v>
      </c>
      <c r="F62" s="4">
        <f t="shared" si="22"/>
        <v>0</v>
      </c>
      <c r="G62" s="4">
        <f t="shared" si="22"/>
        <v>0</v>
      </c>
      <c r="H62" s="4">
        <f t="shared" si="22"/>
        <v>0</v>
      </c>
      <c r="I62" s="8">
        <f t="shared" si="2"/>
        <v>0</v>
      </c>
    </row>
    <row r="63" spans="1:9" x14ac:dyDescent="0.25">
      <c r="A63" s="1" t="s">
        <v>16</v>
      </c>
      <c r="B63" s="1" t="s">
        <v>17</v>
      </c>
      <c r="C63" s="1"/>
      <c r="D63" s="6">
        <f>SUM(D65:D67)+D69</f>
        <v>26519.19</v>
      </c>
      <c r="E63" s="6">
        <f t="shared" ref="E63" si="23">SUM(E65:E67)+E69</f>
        <v>20099.45</v>
      </c>
      <c r="F63" s="6">
        <f t="shared" ref="F63" si="24">SUM(F65:F67)+F69</f>
        <v>22454.02</v>
      </c>
      <c r="G63" s="6">
        <f t="shared" ref="G63:H63" si="25">SUM(G65:G67)+G69</f>
        <v>87500</v>
      </c>
      <c r="H63" s="6">
        <f t="shared" si="25"/>
        <v>90000</v>
      </c>
      <c r="I63" s="8">
        <f t="shared" si="2"/>
        <v>246572.66</v>
      </c>
    </row>
    <row r="64" spans="1:9" x14ac:dyDescent="0.25">
      <c r="A64" s="1"/>
      <c r="B64" s="1"/>
      <c r="C64" s="2" t="s">
        <v>22</v>
      </c>
      <c r="D64" s="6">
        <f>D65+D66+D67</f>
        <v>26519.19</v>
      </c>
      <c r="E64" s="6">
        <f t="shared" ref="E64:H64" si="26">E65+E66+E67</f>
        <v>20099.45</v>
      </c>
      <c r="F64" s="6">
        <f t="shared" si="26"/>
        <v>22454.02</v>
      </c>
      <c r="G64" s="6">
        <f t="shared" si="26"/>
        <v>0</v>
      </c>
      <c r="H64" s="6">
        <f t="shared" si="26"/>
        <v>0</v>
      </c>
      <c r="I64" s="8">
        <f t="shared" si="2"/>
        <v>69072.66</v>
      </c>
    </row>
    <row r="65" spans="1:9" x14ac:dyDescent="0.25">
      <c r="A65" s="1"/>
      <c r="B65" s="1"/>
      <c r="C65" s="1" t="s">
        <v>5</v>
      </c>
      <c r="D65" s="1"/>
      <c r="E65" s="1"/>
      <c r="F65" s="1"/>
      <c r="G65" s="1"/>
      <c r="H65" s="1"/>
      <c r="I65" s="8">
        <f t="shared" si="2"/>
        <v>0</v>
      </c>
    </row>
    <row r="66" spans="1:9" x14ac:dyDescent="0.25">
      <c r="A66" s="1"/>
      <c r="B66" s="1"/>
      <c r="C66" s="1" t="s">
        <v>21</v>
      </c>
      <c r="D66" s="1">
        <v>26519.19</v>
      </c>
      <c r="E66" s="1">
        <v>20099.45</v>
      </c>
      <c r="F66" s="1">
        <v>22454.02</v>
      </c>
      <c r="G66" s="1"/>
      <c r="H66" s="1"/>
      <c r="I66" s="8">
        <f t="shared" si="2"/>
        <v>69072.66</v>
      </c>
    </row>
    <row r="67" spans="1:9" s="11" customFormat="1" x14ac:dyDescent="0.25">
      <c r="A67" s="10"/>
      <c r="B67" s="10"/>
      <c r="C67" s="10" t="s">
        <v>7</v>
      </c>
      <c r="D67" s="12"/>
      <c r="E67" s="12"/>
      <c r="F67" s="12"/>
      <c r="G67" s="12"/>
      <c r="H67" s="12"/>
      <c r="I67" s="8">
        <f t="shared" si="2"/>
        <v>0</v>
      </c>
    </row>
    <row r="68" spans="1:9" x14ac:dyDescent="0.25">
      <c r="A68" s="1"/>
      <c r="B68" s="1"/>
      <c r="C68" s="1" t="s">
        <v>8</v>
      </c>
      <c r="D68" s="9">
        <f>D63-D69</f>
        <v>26519.19</v>
      </c>
      <c r="E68" s="9">
        <f t="shared" ref="E68:H68" si="27">E63-E69</f>
        <v>20099.45</v>
      </c>
      <c r="F68" s="9">
        <f t="shared" si="27"/>
        <v>22454.02</v>
      </c>
      <c r="G68" s="9">
        <f t="shared" si="27"/>
        <v>0</v>
      </c>
      <c r="H68" s="9">
        <f t="shared" si="27"/>
        <v>0</v>
      </c>
      <c r="I68" s="8">
        <f t="shared" si="2"/>
        <v>69072.66</v>
      </c>
    </row>
    <row r="69" spans="1:9" x14ac:dyDescent="0.25">
      <c r="A69" s="1"/>
      <c r="B69" s="1"/>
      <c r="C69" s="1" t="s">
        <v>9</v>
      </c>
      <c r="D69" s="17">
        <f>SUM(D70:D72)</f>
        <v>0</v>
      </c>
      <c r="E69" s="17">
        <f t="shared" ref="E69:H69" si="28">SUM(E70:E72)</f>
        <v>0</v>
      </c>
      <c r="F69" s="17">
        <f t="shared" si="28"/>
        <v>0</v>
      </c>
      <c r="G69" s="17">
        <f t="shared" si="28"/>
        <v>87500</v>
      </c>
      <c r="H69" s="17">
        <f t="shared" si="28"/>
        <v>90000</v>
      </c>
      <c r="I69" s="8">
        <f t="shared" si="2"/>
        <v>177500</v>
      </c>
    </row>
    <row r="70" spans="1:9" x14ac:dyDescent="0.25">
      <c r="A70" s="1"/>
      <c r="B70" s="1"/>
      <c r="C70" s="1" t="s">
        <v>5</v>
      </c>
      <c r="D70" s="10"/>
      <c r="E70" s="10"/>
      <c r="F70" s="1"/>
      <c r="G70" s="1"/>
      <c r="H70" s="1"/>
      <c r="I70" s="8">
        <f t="shared" si="2"/>
        <v>0</v>
      </c>
    </row>
    <row r="71" spans="1:9" x14ac:dyDescent="0.25">
      <c r="A71" s="1"/>
      <c r="B71" s="1"/>
      <c r="C71" s="1" t="s">
        <v>6</v>
      </c>
      <c r="D71" s="10"/>
      <c r="E71" s="10"/>
      <c r="F71" s="1"/>
      <c r="G71" s="1">
        <v>87500</v>
      </c>
      <c r="H71" s="1">
        <v>90000</v>
      </c>
      <c r="I71" s="8">
        <f t="shared" si="2"/>
        <v>177500</v>
      </c>
    </row>
    <row r="72" spans="1:9" x14ac:dyDescent="0.25">
      <c r="A72" s="1"/>
      <c r="B72" s="1"/>
      <c r="C72" s="10" t="s">
        <v>7</v>
      </c>
      <c r="D72" s="10"/>
      <c r="E72" s="10"/>
      <c r="F72" s="1"/>
      <c r="G72" s="1"/>
      <c r="H72" s="1"/>
      <c r="I72" s="8">
        <f t="shared" si="2"/>
        <v>0</v>
      </c>
    </row>
    <row r="73" spans="1:9" x14ac:dyDescent="0.25">
      <c r="A73" s="1" t="s">
        <v>18</v>
      </c>
      <c r="B73" s="1" t="s">
        <v>19</v>
      </c>
      <c r="C73" s="1"/>
      <c r="D73" s="6">
        <f>SUM(D75:D77)+D79</f>
        <v>172000</v>
      </c>
      <c r="E73" s="6">
        <f t="shared" ref="E73" si="29">SUM(E75:E77)+E79</f>
        <v>520000</v>
      </c>
      <c r="F73" s="6">
        <f t="shared" ref="F73" si="30">SUM(F75:F77)+F79</f>
        <v>20000</v>
      </c>
      <c r="G73" s="6">
        <f t="shared" ref="G73:H73" si="31">SUM(G75:G77)+G79</f>
        <v>20000</v>
      </c>
      <c r="H73" s="6">
        <f t="shared" si="31"/>
        <v>20000</v>
      </c>
      <c r="I73" s="8">
        <f t="shared" si="2"/>
        <v>752000</v>
      </c>
    </row>
    <row r="74" spans="1:9" x14ac:dyDescent="0.25">
      <c r="A74" s="1"/>
      <c r="B74" s="1"/>
      <c r="C74" s="2" t="s">
        <v>22</v>
      </c>
      <c r="D74" s="6">
        <f>D75+D76+D77</f>
        <v>2000</v>
      </c>
      <c r="E74" s="6">
        <f t="shared" ref="E74:H74" si="32">E75+E76+E77</f>
        <v>20000</v>
      </c>
      <c r="F74" s="6">
        <f t="shared" si="32"/>
        <v>20000</v>
      </c>
      <c r="G74" s="6">
        <f t="shared" si="32"/>
        <v>0</v>
      </c>
      <c r="H74" s="6">
        <f t="shared" si="32"/>
        <v>0</v>
      </c>
      <c r="I74" s="8">
        <f t="shared" si="2"/>
        <v>42000</v>
      </c>
    </row>
    <row r="75" spans="1:9" x14ac:dyDescent="0.25">
      <c r="A75" s="1"/>
      <c r="B75" s="1"/>
      <c r="C75" s="1" t="s">
        <v>5</v>
      </c>
      <c r="D75" s="1"/>
      <c r="E75" s="1"/>
      <c r="F75" s="1"/>
      <c r="G75" s="1"/>
      <c r="H75" s="1"/>
      <c r="I75" s="8">
        <f t="shared" si="2"/>
        <v>0</v>
      </c>
    </row>
    <row r="76" spans="1:9" x14ac:dyDescent="0.25">
      <c r="A76" s="1"/>
      <c r="B76" s="1"/>
      <c r="C76" s="1" t="s">
        <v>6</v>
      </c>
      <c r="D76" s="1">
        <v>2000</v>
      </c>
      <c r="E76" s="1">
        <v>20000</v>
      </c>
      <c r="F76" s="1">
        <v>20000</v>
      </c>
      <c r="G76" s="1"/>
      <c r="H76" s="1"/>
      <c r="I76" s="8">
        <f t="shared" si="2"/>
        <v>42000</v>
      </c>
    </row>
    <row r="77" spans="1:9" s="11" customFormat="1" x14ac:dyDescent="0.25">
      <c r="A77" s="10"/>
      <c r="B77" s="10"/>
      <c r="C77" s="10" t="s">
        <v>7</v>
      </c>
      <c r="D77" s="12"/>
      <c r="E77" s="12"/>
      <c r="F77" s="12"/>
      <c r="G77" s="12"/>
      <c r="H77" s="12"/>
      <c r="I77" s="8">
        <f t="shared" si="2"/>
        <v>0</v>
      </c>
    </row>
    <row r="78" spans="1:9" x14ac:dyDescent="0.25">
      <c r="A78" s="1"/>
      <c r="B78" s="1"/>
      <c r="C78" s="1" t="s">
        <v>8</v>
      </c>
      <c r="D78" s="9">
        <f>D73-D79</f>
        <v>2000</v>
      </c>
      <c r="E78" s="9">
        <f t="shared" ref="E78:H78" si="33">E73-E79</f>
        <v>20000</v>
      </c>
      <c r="F78" s="9">
        <f t="shared" si="33"/>
        <v>20000</v>
      </c>
      <c r="G78" s="9">
        <f t="shared" si="33"/>
        <v>0</v>
      </c>
      <c r="H78" s="9">
        <f t="shared" si="33"/>
        <v>0</v>
      </c>
      <c r="I78" s="8">
        <f t="shared" si="2"/>
        <v>42000</v>
      </c>
    </row>
    <row r="79" spans="1:9" x14ac:dyDescent="0.25">
      <c r="A79" s="1"/>
      <c r="B79" s="1"/>
      <c r="C79" s="1" t="s">
        <v>9</v>
      </c>
      <c r="D79" s="17">
        <f>SUM(D80:D82)</f>
        <v>170000</v>
      </c>
      <c r="E79" s="17">
        <f t="shared" ref="E79:H79" si="34">SUM(E80:E82)</f>
        <v>500000</v>
      </c>
      <c r="F79" s="17">
        <f t="shared" si="34"/>
        <v>0</v>
      </c>
      <c r="G79" s="17">
        <f t="shared" si="34"/>
        <v>20000</v>
      </c>
      <c r="H79" s="17">
        <f t="shared" si="34"/>
        <v>20000</v>
      </c>
      <c r="I79" s="8">
        <f t="shared" ref="I79:I82" si="35">SUM(D79:H79)</f>
        <v>710000</v>
      </c>
    </row>
    <row r="80" spans="1:9" x14ac:dyDescent="0.25">
      <c r="A80" s="1"/>
      <c r="B80" s="1"/>
      <c r="C80" s="1" t="s">
        <v>5</v>
      </c>
      <c r="D80" s="1">
        <v>85000</v>
      </c>
      <c r="E80" s="1"/>
      <c r="F80" s="1"/>
      <c r="G80" s="1"/>
      <c r="H80" s="1"/>
      <c r="I80" s="8">
        <f t="shared" si="35"/>
        <v>85000</v>
      </c>
    </row>
    <row r="81" spans="1:9" x14ac:dyDescent="0.25">
      <c r="A81" s="1"/>
      <c r="B81" s="1"/>
      <c r="C81" s="1" t="s">
        <v>6</v>
      </c>
      <c r="D81" s="18">
        <v>85000</v>
      </c>
      <c r="E81" s="18">
        <v>500000</v>
      </c>
      <c r="F81" s="1"/>
      <c r="G81" s="1">
        <v>20000</v>
      </c>
      <c r="H81" s="1">
        <v>20000</v>
      </c>
      <c r="I81" s="8">
        <f t="shared" si="35"/>
        <v>625000</v>
      </c>
    </row>
    <row r="82" spans="1:9" x14ac:dyDescent="0.25">
      <c r="A82" s="1"/>
      <c r="B82" s="1"/>
      <c r="C82" s="10" t="s">
        <v>7</v>
      </c>
      <c r="D82" s="1"/>
      <c r="E82" s="1"/>
      <c r="F82" s="1"/>
      <c r="G82" s="1"/>
      <c r="H82" s="1"/>
      <c r="I82" s="8">
        <f t="shared" si="35"/>
        <v>0</v>
      </c>
    </row>
  </sheetData>
  <pageMargins left="0.19685039370078741" right="0.19685039370078741" top="0.19685039370078741" bottom="0.19685039370078741" header="0.31496062992125984" footer="0.31496062992125984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2"/>
  <sheetViews>
    <sheetView workbookViewId="0">
      <selection activeCell="L7" sqref="L7"/>
    </sheetView>
  </sheetViews>
  <sheetFormatPr defaultColWidth="9.140625" defaultRowHeight="15" x14ac:dyDescent="0.25"/>
  <cols>
    <col min="1" max="1" width="4.85546875" style="11" customWidth="1"/>
    <col min="2" max="2" width="15.7109375" style="11" customWidth="1"/>
    <col min="3" max="3" width="8.85546875" style="11" customWidth="1"/>
    <col min="4" max="4" width="19.28515625" style="11" customWidth="1"/>
    <col min="5" max="5" width="16.5703125" style="11" customWidth="1"/>
    <col min="6" max="6" width="17.85546875" style="11" customWidth="1"/>
    <col min="7" max="7" width="17.5703125" style="11" customWidth="1"/>
    <col min="8" max="8" width="19.140625" style="11" customWidth="1"/>
    <col min="9" max="9" width="17.7109375" style="11" customWidth="1"/>
    <col min="10" max="11" width="17" style="11" customWidth="1"/>
    <col min="12" max="12" width="20.5703125" style="45" customWidth="1"/>
    <col min="13" max="13" width="16.28515625" style="11" bestFit="1" customWidth="1"/>
    <col min="14" max="16384" width="9.140625" style="11"/>
  </cols>
  <sheetData>
    <row r="1" spans="1:12" x14ac:dyDescent="0.25">
      <c r="C1" s="11" t="s">
        <v>55</v>
      </c>
      <c r="D1" s="55">
        <f>(D18+D25)/(D19+D26)</f>
        <v>6.4218643463680047</v>
      </c>
      <c r="E1" s="55">
        <f t="shared" ref="E1:K1" si="0">(E18+E25)/(E19+E26)</f>
        <v>0.70397766989672805</v>
      </c>
      <c r="F1" s="55">
        <f t="shared" si="0"/>
        <v>1.5748062045768629</v>
      </c>
      <c r="G1" s="55">
        <f>(G18+G25)/(G19+G26)</f>
        <v>23.933104383737533</v>
      </c>
      <c r="H1" s="55">
        <f t="shared" si="0"/>
        <v>27.119886363636365</v>
      </c>
      <c r="I1" s="55">
        <f t="shared" si="0"/>
        <v>40.162014204545457</v>
      </c>
      <c r="J1" s="55">
        <f t="shared" si="0"/>
        <v>24.149431818181817</v>
      </c>
      <c r="K1" s="55">
        <f t="shared" si="0"/>
        <v>24.149431818181817</v>
      </c>
    </row>
    <row r="2" spans="1:12" x14ac:dyDescent="0.25">
      <c r="C2" s="11" t="s">
        <v>51</v>
      </c>
      <c r="D2" s="55">
        <f>(D30+D37)/(D31+D38)</f>
        <v>18.655873574036235</v>
      </c>
      <c r="E2" s="55">
        <f t="shared" ref="E2:K2" si="1">(E30+E37)/(E31+E38)</f>
        <v>13.335084826003943</v>
      </c>
      <c r="F2" s="55">
        <f t="shared" si="1"/>
        <v>18.964429558750034</v>
      </c>
      <c r="G2" s="55">
        <f>(G30+G37)/(G31+G38)</f>
        <v>18.376550029879951</v>
      </c>
      <c r="H2" s="55">
        <f t="shared" si="1"/>
        <v>19</v>
      </c>
      <c r="I2" s="55">
        <f t="shared" si="1"/>
        <v>19</v>
      </c>
      <c r="J2" s="55">
        <f t="shared" si="1"/>
        <v>19</v>
      </c>
      <c r="K2" s="55">
        <f t="shared" si="1"/>
        <v>19</v>
      </c>
    </row>
    <row r="3" spans="1:12" x14ac:dyDescent="0.25">
      <c r="C3" s="11" t="s">
        <v>52</v>
      </c>
      <c r="D3" s="55">
        <f>(D78+D85)/(D79+D86)</f>
        <v>2.7516864917858186</v>
      </c>
      <c r="E3" s="55">
        <f t="shared" ref="E3:K3" si="2">(E78+E85)/(E79+E86)</f>
        <v>0.38025586666666666</v>
      </c>
      <c r="F3" s="55">
        <f t="shared" si="2"/>
        <v>0.52955483958601546</v>
      </c>
      <c r="G3" s="55">
        <f t="shared" si="2"/>
        <v>903.95774768304773</v>
      </c>
      <c r="H3" s="55" t="e">
        <f t="shared" si="2"/>
        <v>#DIV/0!</v>
      </c>
      <c r="I3" s="55" t="e">
        <f t="shared" si="2"/>
        <v>#DIV/0!</v>
      </c>
      <c r="J3" s="55" t="e">
        <f t="shared" si="2"/>
        <v>#DIV/0!</v>
      </c>
      <c r="K3" s="55" t="e">
        <f t="shared" si="2"/>
        <v>#DIV/0!</v>
      </c>
    </row>
    <row r="4" spans="1:12" x14ac:dyDescent="0.25">
      <c r="C4" s="11" t="s">
        <v>53</v>
      </c>
      <c r="D4" s="55">
        <f>(D114+D122)/(D116+D123)</f>
        <v>18.999999971048549</v>
      </c>
      <c r="E4" s="55" t="e">
        <f t="shared" ref="E4:K4" si="3">(E114+E122)/(E116+E123)</f>
        <v>#DIV/0!</v>
      </c>
      <c r="F4" s="55">
        <f t="shared" si="3"/>
        <v>18.999999832472067</v>
      </c>
      <c r="G4" s="78">
        <f>(G114+G122)/(G116+G123)</f>
        <v>19</v>
      </c>
      <c r="H4" s="55">
        <f t="shared" si="3"/>
        <v>19</v>
      </c>
      <c r="I4" s="55">
        <f t="shared" si="3"/>
        <v>19</v>
      </c>
      <c r="J4" s="55">
        <f t="shared" si="3"/>
        <v>19</v>
      </c>
      <c r="K4" s="55">
        <f t="shared" si="3"/>
        <v>19</v>
      </c>
    </row>
    <row r="5" spans="1:12" x14ac:dyDescent="0.25">
      <c r="C5" s="35" t="s">
        <v>54</v>
      </c>
      <c r="D5" s="35">
        <f>D18/D19</f>
        <v>3.9222329217508909</v>
      </c>
      <c r="E5" s="35">
        <f t="shared" ref="E5:K5" si="4">E18/E19</f>
        <v>0.70397766989672805</v>
      </c>
      <c r="F5" s="35">
        <f t="shared" si="4"/>
        <v>1.5748062045768629</v>
      </c>
      <c r="G5" s="35">
        <f t="shared" si="4"/>
        <v>26.298679225221637</v>
      </c>
      <c r="H5" s="35">
        <f t="shared" si="4"/>
        <v>24.051704545454545</v>
      </c>
      <c r="I5" s="35">
        <f t="shared" si="4"/>
        <v>24.149431818181817</v>
      </c>
      <c r="J5" s="35" t="e">
        <f t="shared" si="4"/>
        <v>#DIV/0!</v>
      </c>
      <c r="K5" s="35" t="e">
        <f t="shared" si="4"/>
        <v>#DIV/0!</v>
      </c>
    </row>
    <row r="6" spans="1:12" x14ac:dyDescent="0.25">
      <c r="C6" s="35" t="s">
        <v>51</v>
      </c>
      <c r="D6" s="35">
        <f>D30/D31</f>
        <v>18.442424737044345</v>
      </c>
      <c r="E6" s="35">
        <f t="shared" ref="E6:K6" si="5">E30/E31</f>
        <v>13.335084826003943</v>
      </c>
      <c r="F6" s="35">
        <f t="shared" si="5"/>
        <v>18.964429558750034</v>
      </c>
      <c r="G6" s="35">
        <f t="shared" si="5"/>
        <v>18.1539565879973</v>
      </c>
      <c r="H6" s="35">
        <f t="shared" si="5"/>
        <v>19</v>
      </c>
      <c r="I6" s="35">
        <f t="shared" si="5"/>
        <v>19</v>
      </c>
      <c r="J6" s="35" t="e">
        <f t="shared" si="5"/>
        <v>#DIV/0!</v>
      </c>
      <c r="K6" s="35" t="e">
        <f t="shared" si="5"/>
        <v>#DIV/0!</v>
      </c>
    </row>
    <row r="7" spans="1:12" x14ac:dyDescent="0.25">
      <c r="C7" s="35" t="s">
        <v>52</v>
      </c>
      <c r="D7" s="35">
        <f>D78/D79</f>
        <v>1.2783820177480181</v>
      </c>
      <c r="E7" s="35">
        <f t="shared" ref="E7:K7" si="6">E78/E79</f>
        <v>0.38025586666666666</v>
      </c>
      <c r="F7" s="35">
        <f t="shared" si="6"/>
        <v>0.52955483958601546</v>
      </c>
      <c r="G7" s="35">
        <f t="shared" si="6"/>
        <v>903.95774768304773</v>
      </c>
      <c r="H7" s="35" t="e">
        <f t="shared" si="6"/>
        <v>#DIV/0!</v>
      </c>
      <c r="I7" s="35" t="e">
        <f t="shared" si="6"/>
        <v>#DIV/0!</v>
      </c>
      <c r="J7" s="35" t="e">
        <f t="shared" si="6"/>
        <v>#DIV/0!</v>
      </c>
      <c r="K7" s="35" t="e">
        <f t="shared" si="6"/>
        <v>#DIV/0!</v>
      </c>
    </row>
    <row r="8" spans="1:12" x14ac:dyDescent="0.25">
      <c r="C8" s="35" t="s">
        <v>53</v>
      </c>
      <c r="D8" s="35">
        <f>D114/D116</f>
        <v>18.999999942521221</v>
      </c>
      <c r="E8" s="35" t="e">
        <f t="shared" ref="E8:K8" si="7">E114/E116</f>
        <v>#DIV/0!</v>
      </c>
      <c r="F8" s="35">
        <f t="shared" si="7"/>
        <v>18.999999832472067</v>
      </c>
      <c r="G8" s="35" t="e">
        <f t="shared" si="7"/>
        <v>#DIV/0!</v>
      </c>
      <c r="H8" s="35">
        <f t="shared" si="7"/>
        <v>19</v>
      </c>
      <c r="I8" s="35">
        <f t="shared" si="7"/>
        <v>19</v>
      </c>
      <c r="J8" s="35" t="e">
        <f t="shared" si="7"/>
        <v>#DIV/0!</v>
      </c>
      <c r="K8" s="35" t="e">
        <f t="shared" si="7"/>
        <v>#DIV/0!</v>
      </c>
    </row>
    <row r="9" spans="1:12" x14ac:dyDescent="0.25">
      <c r="C9" s="11" t="s">
        <v>9</v>
      </c>
      <c r="D9" s="11">
        <f>D25/D26</f>
        <v>31.520131961259079</v>
      </c>
      <c r="E9" s="11" t="e">
        <f t="shared" ref="E9:K9" si="8">E25/E26</f>
        <v>#DIV/0!</v>
      </c>
      <c r="F9" s="11" t="e">
        <f t="shared" si="8"/>
        <v>#DIV/0!</v>
      </c>
      <c r="G9" s="11">
        <f t="shared" si="8"/>
        <v>19</v>
      </c>
      <c r="H9" s="11" t="e">
        <f t="shared" si="8"/>
        <v>#DIV/0!</v>
      </c>
      <c r="I9" s="11" t="e">
        <f t="shared" si="8"/>
        <v>#DIV/0!</v>
      </c>
      <c r="J9" s="11">
        <f t="shared" si="8"/>
        <v>24.149431818181817</v>
      </c>
      <c r="K9" s="11">
        <f t="shared" si="8"/>
        <v>24.149431818181817</v>
      </c>
    </row>
    <row r="10" spans="1:12" x14ac:dyDescent="0.25">
      <c r="C10" s="11" t="s">
        <v>51</v>
      </c>
      <c r="D10" s="11">
        <f>D37/D38</f>
        <v>19</v>
      </c>
      <c r="E10" s="11" t="e">
        <f t="shared" ref="E10:K10" si="9">E37/E38</f>
        <v>#DIV/0!</v>
      </c>
      <c r="F10" s="11" t="e">
        <f t="shared" si="9"/>
        <v>#DIV/0!</v>
      </c>
      <c r="G10" s="11">
        <f t="shared" si="9"/>
        <v>19</v>
      </c>
      <c r="H10" s="11" t="e">
        <f t="shared" si="9"/>
        <v>#DIV/0!</v>
      </c>
      <c r="I10" s="11" t="e">
        <f t="shared" si="9"/>
        <v>#DIV/0!</v>
      </c>
      <c r="J10" s="11">
        <f t="shared" si="9"/>
        <v>19</v>
      </c>
      <c r="K10" s="11">
        <f t="shared" si="9"/>
        <v>19</v>
      </c>
    </row>
    <row r="11" spans="1:12" x14ac:dyDescent="0.25">
      <c r="C11" s="11" t="s">
        <v>52</v>
      </c>
      <c r="D11" s="11" t="e">
        <f>D85/D86</f>
        <v>#DIV/0!</v>
      </c>
      <c r="E11" s="11" t="e">
        <f t="shared" ref="E11:K11" si="10">E85/E86</f>
        <v>#DIV/0!</v>
      </c>
      <c r="F11" s="11" t="e">
        <f t="shared" si="10"/>
        <v>#DIV/0!</v>
      </c>
      <c r="G11" s="11" t="e">
        <f t="shared" si="10"/>
        <v>#DIV/0!</v>
      </c>
      <c r="H11" s="11" t="e">
        <f t="shared" si="10"/>
        <v>#DIV/0!</v>
      </c>
      <c r="I11" s="11" t="e">
        <f t="shared" si="10"/>
        <v>#DIV/0!</v>
      </c>
      <c r="J11" s="11" t="e">
        <f t="shared" si="10"/>
        <v>#DIV/0!</v>
      </c>
      <c r="K11" s="11" t="e">
        <f t="shared" si="10"/>
        <v>#DIV/0!</v>
      </c>
    </row>
    <row r="12" spans="1:12" x14ac:dyDescent="0.25">
      <c r="C12" s="11" t="s">
        <v>53</v>
      </c>
      <c r="D12" s="11" t="e">
        <f>D85/D86</f>
        <v>#DIV/0!</v>
      </c>
      <c r="E12" s="11" t="e">
        <f t="shared" ref="E12:K12" si="11">E85/E86</f>
        <v>#DIV/0!</v>
      </c>
      <c r="F12" s="11" t="e">
        <f t="shared" si="11"/>
        <v>#DIV/0!</v>
      </c>
      <c r="G12" s="11" t="e">
        <f t="shared" si="11"/>
        <v>#DIV/0!</v>
      </c>
      <c r="H12" s="11" t="e">
        <f t="shared" si="11"/>
        <v>#DIV/0!</v>
      </c>
      <c r="I12" s="11" t="e">
        <f t="shared" si="11"/>
        <v>#DIV/0!</v>
      </c>
      <c r="J12" s="11" t="e">
        <f t="shared" si="11"/>
        <v>#DIV/0!</v>
      </c>
      <c r="K12" s="11" t="e">
        <f t="shared" si="11"/>
        <v>#DIV/0!</v>
      </c>
    </row>
    <row r="14" spans="1:12" x14ac:dyDescent="0.25">
      <c r="A14" s="10" t="s">
        <v>0</v>
      </c>
      <c r="B14" s="10" t="s">
        <v>1</v>
      </c>
      <c r="C14" s="10" t="s">
        <v>2</v>
      </c>
      <c r="D14" s="10" t="s">
        <v>3</v>
      </c>
      <c r="E14" s="10">
        <v>2018</v>
      </c>
      <c r="F14" s="10">
        <v>2019</v>
      </c>
      <c r="G14" s="10">
        <v>2020</v>
      </c>
      <c r="H14" s="10">
        <v>2021</v>
      </c>
      <c r="I14" s="10">
        <v>2022</v>
      </c>
      <c r="J14" s="10">
        <v>2023</v>
      </c>
      <c r="K14" s="10">
        <v>2024</v>
      </c>
    </row>
    <row r="15" spans="1:12" x14ac:dyDescent="0.25">
      <c r="A15" s="10">
        <v>1</v>
      </c>
      <c r="B15" s="10"/>
      <c r="C15" s="10"/>
      <c r="D15" s="31">
        <f>SUM(E15:K15)</f>
        <v>1890082218.3200002</v>
      </c>
      <c r="E15" s="31">
        <f>E27+E75+E111</f>
        <v>131073660</v>
      </c>
      <c r="F15" s="54">
        <f t="shared" ref="E15:K18" si="12">F27+F75+F111</f>
        <v>359867704.62000006</v>
      </c>
      <c r="G15" s="31">
        <f t="shared" si="12"/>
        <v>234630128.69999999</v>
      </c>
      <c r="H15" s="31">
        <f>H27+H75+H111</f>
        <v>267755000</v>
      </c>
      <c r="I15" s="31">
        <f t="shared" si="12"/>
        <v>454125725</v>
      </c>
      <c r="J15" s="31">
        <f t="shared" si="12"/>
        <v>221315000</v>
      </c>
      <c r="K15" s="31">
        <f t="shared" si="12"/>
        <v>221315000</v>
      </c>
      <c r="L15" s="46">
        <f>SUM(D17:D19)+D23++D21</f>
        <v>1890082218.3199999</v>
      </c>
    </row>
    <row r="16" spans="1:12" x14ac:dyDescent="0.25">
      <c r="A16" s="10"/>
      <c r="B16" s="10"/>
      <c r="C16" s="10" t="s">
        <v>22</v>
      </c>
      <c r="D16" s="31">
        <f t="shared" ref="D16:D79" si="13">SUM(E16:K16)</f>
        <v>1020586893.3199999</v>
      </c>
      <c r="E16" s="31">
        <f t="shared" si="12"/>
        <v>131073660</v>
      </c>
      <c r="F16" s="54">
        <f t="shared" si="12"/>
        <v>274113104.62</v>
      </c>
      <c r="G16" s="54">
        <f t="shared" si="12"/>
        <v>173630128.69999999</v>
      </c>
      <c r="H16" s="54">
        <f t="shared" si="12"/>
        <v>220455000</v>
      </c>
      <c r="I16" s="31">
        <f t="shared" si="12"/>
        <v>221315000</v>
      </c>
      <c r="J16" s="31">
        <f t="shared" si="12"/>
        <v>0</v>
      </c>
      <c r="K16" s="31">
        <f t="shared" si="12"/>
        <v>0</v>
      </c>
      <c r="L16" s="47">
        <f>L15-D15</f>
        <v>0</v>
      </c>
    </row>
    <row r="17" spans="1:13" x14ac:dyDescent="0.25">
      <c r="A17" s="10"/>
      <c r="B17" s="10"/>
      <c r="C17" s="10" t="s">
        <v>5</v>
      </c>
      <c r="D17" s="31">
        <f t="shared" si="13"/>
        <v>0</v>
      </c>
      <c r="E17" s="31">
        <f t="shared" si="12"/>
        <v>0</v>
      </c>
      <c r="F17" s="31">
        <f t="shared" si="12"/>
        <v>0</v>
      </c>
      <c r="G17" s="31">
        <f t="shared" si="12"/>
        <v>0</v>
      </c>
      <c r="H17" s="31">
        <f t="shared" si="12"/>
        <v>0</v>
      </c>
      <c r="I17" s="31">
        <f t="shared" si="12"/>
        <v>0</v>
      </c>
      <c r="J17" s="31">
        <f t="shared" si="12"/>
        <v>0</v>
      </c>
      <c r="K17" s="31">
        <f t="shared" si="12"/>
        <v>0</v>
      </c>
      <c r="L17" s="45">
        <f>L16-D21</f>
        <v>-123054600</v>
      </c>
    </row>
    <row r="18" spans="1:13" x14ac:dyDescent="0.25">
      <c r="A18" s="10"/>
      <c r="B18" s="10"/>
      <c r="C18" s="10" t="s">
        <v>6</v>
      </c>
      <c r="D18" s="31">
        <f t="shared" si="13"/>
        <v>813244634.31999993</v>
      </c>
      <c r="E18" s="31">
        <f t="shared" si="12"/>
        <v>54151490</v>
      </c>
      <c r="F18" s="31">
        <f t="shared" si="12"/>
        <v>167653401.31</v>
      </c>
      <c r="G18" s="31">
        <f t="shared" si="12"/>
        <v>167269743.00999999</v>
      </c>
      <c r="H18" s="31">
        <f t="shared" si="12"/>
        <v>211655000</v>
      </c>
      <c r="I18" s="31">
        <f t="shared" si="12"/>
        <v>212515000</v>
      </c>
      <c r="J18" s="31">
        <f t="shared" si="12"/>
        <v>0</v>
      </c>
      <c r="K18" s="31">
        <f t="shared" si="12"/>
        <v>0</v>
      </c>
    </row>
    <row r="19" spans="1:13" x14ac:dyDescent="0.25">
      <c r="A19" s="10"/>
      <c r="B19" s="10"/>
      <c r="C19" s="10" t="s">
        <v>7</v>
      </c>
      <c r="D19" s="31">
        <f t="shared" si="13"/>
        <v>207342259</v>
      </c>
      <c r="E19" s="31">
        <f t="shared" ref="E19:K26" si="14">E31+E79+E116</f>
        <v>76922170</v>
      </c>
      <c r="F19" s="31">
        <f t="shared" si="14"/>
        <v>106459703.31</v>
      </c>
      <c r="G19" s="31">
        <f t="shared" si="14"/>
        <v>6360385.6900000004</v>
      </c>
      <c r="H19" s="31">
        <f t="shared" si="14"/>
        <v>8800000</v>
      </c>
      <c r="I19" s="31">
        <f t="shared" si="14"/>
        <v>8800000</v>
      </c>
      <c r="J19" s="31">
        <f t="shared" si="14"/>
        <v>0</v>
      </c>
      <c r="K19" s="31">
        <f t="shared" si="14"/>
        <v>0</v>
      </c>
    </row>
    <row r="20" spans="1:13" x14ac:dyDescent="0.25">
      <c r="A20" s="9"/>
      <c r="B20" s="9"/>
      <c r="C20" s="9" t="s">
        <v>44</v>
      </c>
      <c r="D20" s="31">
        <f t="shared" si="13"/>
        <v>0</v>
      </c>
      <c r="E20" s="39">
        <f t="shared" ref="E20:F20" si="15">E143</f>
        <v>0</v>
      </c>
      <c r="F20" s="39">
        <f t="shared" si="15"/>
        <v>0</v>
      </c>
      <c r="G20" s="39">
        <f>G143</f>
        <v>0</v>
      </c>
      <c r="H20" s="39">
        <f t="shared" ref="H20:K20" si="16">H143</f>
        <v>0</v>
      </c>
      <c r="I20" s="39">
        <f t="shared" si="16"/>
        <v>0</v>
      </c>
      <c r="J20" s="39">
        <f t="shared" si="16"/>
        <v>0</v>
      </c>
      <c r="K20" s="39">
        <f t="shared" si="16"/>
        <v>0</v>
      </c>
    </row>
    <row r="21" spans="1:13" x14ac:dyDescent="0.25">
      <c r="A21" s="10"/>
      <c r="B21" s="10"/>
      <c r="C21" s="10" t="s">
        <v>43</v>
      </c>
      <c r="D21" s="31">
        <f t="shared" si="13"/>
        <v>123054600</v>
      </c>
      <c r="E21" s="31">
        <f t="shared" si="14"/>
        <v>0</v>
      </c>
      <c r="F21" s="31">
        <f t="shared" si="14"/>
        <v>85754600</v>
      </c>
      <c r="G21" s="31">
        <f t="shared" si="14"/>
        <v>0</v>
      </c>
      <c r="H21" s="31">
        <f t="shared" si="14"/>
        <v>0</v>
      </c>
      <c r="I21" s="31">
        <f t="shared" si="14"/>
        <v>37300000</v>
      </c>
      <c r="J21" s="31">
        <f t="shared" si="14"/>
        <v>0</v>
      </c>
      <c r="K21" s="31">
        <f t="shared" si="14"/>
        <v>0</v>
      </c>
    </row>
    <row r="22" spans="1:13" x14ac:dyDescent="0.25">
      <c r="A22" s="10"/>
      <c r="B22" s="10"/>
      <c r="C22" s="10" t="s">
        <v>8</v>
      </c>
      <c r="D22" s="31">
        <f t="shared" si="13"/>
        <v>1020586893.3199999</v>
      </c>
      <c r="E22" s="31">
        <f t="shared" si="14"/>
        <v>131073660</v>
      </c>
      <c r="F22" s="31">
        <f t="shared" si="14"/>
        <v>274113104.62</v>
      </c>
      <c r="G22" s="31">
        <f t="shared" si="14"/>
        <v>173630128.69999999</v>
      </c>
      <c r="H22" s="31">
        <f>H34+H82+H119</f>
        <v>220455000</v>
      </c>
      <c r="I22" s="31">
        <f t="shared" si="14"/>
        <v>221315000</v>
      </c>
      <c r="J22" s="31">
        <f t="shared" si="14"/>
        <v>0</v>
      </c>
      <c r="K22" s="31">
        <f t="shared" si="14"/>
        <v>0</v>
      </c>
      <c r="L22" s="46">
        <f>SUM(D22:D23)</f>
        <v>1767027618.3199999</v>
      </c>
      <c r="M22" s="55">
        <f>L22-D15</f>
        <v>-123054600.00000024</v>
      </c>
    </row>
    <row r="23" spans="1:13" x14ac:dyDescent="0.25">
      <c r="A23" s="10"/>
      <c r="B23" s="10"/>
      <c r="C23" s="10" t="s">
        <v>9</v>
      </c>
      <c r="D23" s="31">
        <f t="shared" si="13"/>
        <v>746440725</v>
      </c>
      <c r="E23" s="31">
        <f t="shared" si="14"/>
        <v>0</v>
      </c>
      <c r="F23" s="31">
        <f t="shared" si="14"/>
        <v>0</v>
      </c>
      <c r="G23" s="31">
        <f t="shared" si="14"/>
        <v>61000000</v>
      </c>
      <c r="H23" s="31">
        <f t="shared" si="14"/>
        <v>47300000</v>
      </c>
      <c r="I23" s="31">
        <f t="shared" si="14"/>
        <v>195510725</v>
      </c>
      <c r="J23" s="31">
        <f t="shared" si="14"/>
        <v>221315000</v>
      </c>
      <c r="K23" s="31">
        <f t="shared" si="14"/>
        <v>221315000</v>
      </c>
      <c r="L23" s="46">
        <f>SUM(D24:D26)</f>
        <v>746440725</v>
      </c>
    </row>
    <row r="24" spans="1:13" x14ac:dyDescent="0.25">
      <c r="A24" s="10"/>
      <c r="B24" s="10"/>
      <c r="C24" s="10" t="s">
        <v>5</v>
      </c>
      <c r="D24" s="31">
        <f t="shared" si="13"/>
        <v>74900000</v>
      </c>
      <c r="E24" s="31">
        <f t="shared" si="14"/>
        <v>0</v>
      </c>
      <c r="F24" s="31">
        <f t="shared" si="14"/>
        <v>0</v>
      </c>
      <c r="G24" s="31">
        <f t="shared" si="14"/>
        <v>0</v>
      </c>
      <c r="H24" s="31">
        <f t="shared" si="14"/>
        <v>20300000</v>
      </c>
      <c r="I24" s="31">
        <f t="shared" si="14"/>
        <v>54600000</v>
      </c>
      <c r="J24" s="31">
        <f t="shared" si="14"/>
        <v>0</v>
      </c>
      <c r="K24" s="31">
        <f t="shared" si="14"/>
        <v>0</v>
      </c>
    </row>
    <row r="25" spans="1:13" x14ac:dyDescent="0.25">
      <c r="A25" s="10"/>
      <c r="B25" s="10"/>
      <c r="C25" s="10" t="s">
        <v>6</v>
      </c>
      <c r="D25" s="31">
        <f t="shared" si="13"/>
        <v>650890725</v>
      </c>
      <c r="E25" s="31">
        <f t="shared" si="14"/>
        <v>0</v>
      </c>
      <c r="F25" s="31">
        <f t="shared" si="14"/>
        <v>0</v>
      </c>
      <c r="G25" s="31">
        <f t="shared" si="14"/>
        <v>57950000</v>
      </c>
      <c r="H25" s="31">
        <f t="shared" si="14"/>
        <v>27000000</v>
      </c>
      <c r="I25" s="31">
        <f t="shared" si="14"/>
        <v>140910725</v>
      </c>
      <c r="J25" s="31">
        <f t="shared" si="14"/>
        <v>212515000</v>
      </c>
      <c r="K25" s="31">
        <f t="shared" si="14"/>
        <v>212515000</v>
      </c>
    </row>
    <row r="26" spans="1:13" x14ac:dyDescent="0.25">
      <c r="A26" s="10"/>
      <c r="B26" s="10"/>
      <c r="C26" s="10" t="s">
        <v>7</v>
      </c>
      <c r="D26" s="31">
        <f t="shared" si="13"/>
        <v>20650000</v>
      </c>
      <c r="E26" s="31">
        <f t="shared" si="14"/>
        <v>0</v>
      </c>
      <c r="F26" s="31">
        <f t="shared" si="14"/>
        <v>0</v>
      </c>
      <c r="G26" s="31">
        <f t="shared" si="14"/>
        <v>3050000</v>
      </c>
      <c r="H26" s="31">
        <f t="shared" si="14"/>
        <v>0</v>
      </c>
      <c r="I26" s="31">
        <f t="shared" si="14"/>
        <v>0</v>
      </c>
      <c r="J26" s="31">
        <f t="shared" si="14"/>
        <v>8800000</v>
      </c>
      <c r="K26" s="31">
        <f t="shared" si="14"/>
        <v>8800000</v>
      </c>
    </row>
    <row r="27" spans="1:13" x14ac:dyDescent="0.25">
      <c r="A27" s="10">
        <v>2</v>
      </c>
      <c r="B27" s="10" t="s">
        <v>38</v>
      </c>
      <c r="C27" s="10"/>
      <c r="D27" s="31">
        <f t="shared" si="13"/>
        <v>937054658.24000001</v>
      </c>
      <c r="E27" s="31">
        <f>SUM(E29:E32)+E35</f>
        <v>27554470</v>
      </c>
      <c r="F27" s="54">
        <f t="shared" ref="F27:I27" si="17">SUM(F29:F32)+F35</f>
        <v>103793798.53999999</v>
      </c>
      <c r="G27" s="54">
        <f t="shared" si="17"/>
        <v>165706389.69999999</v>
      </c>
      <c r="H27" s="31">
        <f t="shared" si="17"/>
        <v>160000000</v>
      </c>
      <c r="I27" s="31">
        <f t="shared" si="17"/>
        <v>160000000</v>
      </c>
      <c r="J27" s="31">
        <f t="shared" ref="J27:K27" si="18">SUM(J29:J32)+J35</f>
        <v>160000000</v>
      </c>
      <c r="K27" s="31">
        <f t="shared" si="18"/>
        <v>160000000</v>
      </c>
    </row>
    <row r="28" spans="1:13" x14ac:dyDescent="0.25">
      <c r="A28" s="10"/>
      <c r="B28" s="10"/>
      <c r="C28" s="10" t="s">
        <v>22</v>
      </c>
      <c r="D28" s="31">
        <f t="shared" si="13"/>
        <v>572054658.24000001</v>
      </c>
      <c r="E28" s="32">
        <f t="shared" ref="E28:K32" si="19">E40+E52+E64</f>
        <v>27554470</v>
      </c>
      <c r="F28" s="70">
        <f t="shared" si="19"/>
        <v>103793798.53999999</v>
      </c>
      <c r="G28" s="32">
        <f t="shared" si="19"/>
        <v>120706389.7</v>
      </c>
      <c r="H28" s="32">
        <f t="shared" si="19"/>
        <v>160000000</v>
      </c>
      <c r="I28" s="32">
        <f t="shared" si="19"/>
        <v>160000000</v>
      </c>
      <c r="J28" s="32">
        <f t="shared" si="19"/>
        <v>0</v>
      </c>
      <c r="K28" s="32">
        <f t="shared" si="19"/>
        <v>0</v>
      </c>
    </row>
    <row r="29" spans="1:13" x14ac:dyDescent="0.25">
      <c r="A29" s="10"/>
      <c r="B29" s="10"/>
      <c r="C29" s="10" t="s">
        <v>5</v>
      </c>
      <c r="D29" s="31">
        <f t="shared" si="13"/>
        <v>0</v>
      </c>
      <c r="E29" s="32">
        <f t="shared" si="19"/>
        <v>0</v>
      </c>
      <c r="F29" s="32">
        <f t="shared" si="19"/>
        <v>0</v>
      </c>
      <c r="G29" s="32">
        <f t="shared" si="19"/>
        <v>0</v>
      </c>
      <c r="H29" s="32">
        <f t="shared" si="19"/>
        <v>0</v>
      </c>
      <c r="I29" s="32">
        <f t="shared" si="19"/>
        <v>0</v>
      </c>
      <c r="J29" s="32">
        <f t="shared" si="19"/>
        <v>0</v>
      </c>
      <c r="K29" s="32">
        <f t="shared" si="19"/>
        <v>0</v>
      </c>
    </row>
    <row r="30" spans="1:13" x14ac:dyDescent="0.25">
      <c r="A30" s="10"/>
      <c r="B30" s="10"/>
      <c r="C30" s="10" t="s">
        <v>6</v>
      </c>
      <c r="D30" s="31">
        <f t="shared" si="13"/>
        <v>542631648.20000005</v>
      </c>
      <c r="E30" s="32">
        <f t="shared" si="19"/>
        <v>25632300</v>
      </c>
      <c r="F30" s="32">
        <f t="shared" si="19"/>
        <v>98594862.189999998</v>
      </c>
      <c r="G30" s="32">
        <f t="shared" si="19"/>
        <v>114404486.01000001</v>
      </c>
      <c r="H30" s="32">
        <f t="shared" si="19"/>
        <v>152000000</v>
      </c>
      <c r="I30" s="32">
        <f t="shared" si="19"/>
        <v>152000000</v>
      </c>
      <c r="J30" s="32">
        <f t="shared" si="19"/>
        <v>0</v>
      </c>
      <c r="K30" s="32">
        <f t="shared" si="19"/>
        <v>0</v>
      </c>
    </row>
    <row r="31" spans="1:13" x14ac:dyDescent="0.25">
      <c r="A31" s="10"/>
      <c r="B31" s="10"/>
      <c r="C31" s="10" t="s">
        <v>7</v>
      </c>
      <c r="D31" s="31">
        <f t="shared" si="13"/>
        <v>29423010.039999999</v>
      </c>
      <c r="E31" s="32">
        <f t="shared" si="19"/>
        <v>1922170</v>
      </c>
      <c r="F31" s="32">
        <f t="shared" si="19"/>
        <v>5198936.3499999996</v>
      </c>
      <c r="G31" s="32">
        <f>G43+G55+G67</f>
        <v>6301903.6900000004</v>
      </c>
      <c r="H31" s="32">
        <f t="shared" si="19"/>
        <v>8000000</v>
      </c>
      <c r="I31" s="32">
        <f t="shared" si="19"/>
        <v>8000000</v>
      </c>
      <c r="J31" s="32">
        <f t="shared" si="19"/>
        <v>0</v>
      </c>
      <c r="K31" s="32">
        <f t="shared" si="19"/>
        <v>0</v>
      </c>
    </row>
    <row r="32" spans="1:13" x14ac:dyDescent="0.25">
      <c r="A32" s="10"/>
      <c r="B32" s="10"/>
      <c r="C32" s="10" t="s">
        <v>36</v>
      </c>
      <c r="D32" s="31">
        <f t="shared" si="13"/>
        <v>0</v>
      </c>
      <c r="E32" s="32">
        <f t="shared" si="19"/>
        <v>0</v>
      </c>
      <c r="F32" s="32">
        <f t="shared" si="19"/>
        <v>0</v>
      </c>
      <c r="G32" s="32">
        <f t="shared" si="19"/>
        <v>0</v>
      </c>
      <c r="H32" s="32">
        <f t="shared" si="19"/>
        <v>0</v>
      </c>
      <c r="I32" s="32">
        <f t="shared" si="19"/>
        <v>0</v>
      </c>
      <c r="J32" s="32">
        <f t="shared" si="19"/>
        <v>0</v>
      </c>
      <c r="K32" s="32">
        <f t="shared" si="19"/>
        <v>0</v>
      </c>
    </row>
    <row r="33" spans="1:12" x14ac:dyDescent="0.25">
      <c r="A33" s="10"/>
      <c r="B33" s="10"/>
      <c r="C33" s="10" t="s">
        <v>43</v>
      </c>
      <c r="D33" s="31">
        <f t="shared" si="13"/>
        <v>0</v>
      </c>
      <c r="E33" s="32"/>
      <c r="F33" s="32"/>
      <c r="G33" s="32"/>
      <c r="H33" s="32"/>
      <c r="I33" s="32"/>
      <c r="J33" s="32"/>
      <c r="K33" s="32"/>
    </row>
    <row r="34" spans="1:12" x14ac:dyDescent="0.25">
      <c r="A34" s="10"/>
      <c r="B34" s="10"/>
      <c r="C34" s="10" t="s">
        <v>8</v>
      </c>
      <c r="D34" s="31">
        <f t="shared" si="13"/>
        <v>572054658.24000001</v>
      </c>
      <c r="E34" s="32">
        <f t="shared" ref="E34:K38" si="20">E46+E58+E70</f>
        <v>27554470</v>
      </c>
      <c r="F34" s="32">
        <f t="shared" si="20"/>
        <v>103793798.53999999</v>
      </c>
      <c r="G34" s="32">
        <f t="shared" si="20"/>
        <v>120706389.7</v>
      </c>
      <c r="H34" s="32">
        <f t="shared" si="20"/>
        <v>160000000</v>
      </c>
      <c r="I34" s="32">
        <f t="shared" si="20"/>
        <v>160000000</v>
      </c>
      <c r="J34" s="32">
        <f t="shared" si="20"/>
        <v>0</v>
      </c>
      <c r="K34" s="32">
        <f t="shared" si="20"/>
        <v>0</v>
      </c>
    </row>
    <row r="35" spans="1:12" x14ac:dyDescent="0.25">
      <c r="A35" s="10"/>
      <c r="B35" s="10"/>
      <c r="C35" s="10" t="s">
        <v>9</v>
      </c>
      <c r="D35" s="31">
        <f t="shared" si="13"/>
        <v>365000000</v>
      </c>
      <c r="E35" s="32">
        <f t="shared" si="20"/>
        <v>0</v>
      </c>
      <c r="F35" s="32">
        <f t="shared" si="20"/>
        <v>0</v>
      </c>
      <c r="G35" s="32">
        <f t="shared" si="20"/>
        <v>45000000</v>
      </c>
      <c r="H35" s="32">
        <f t="shared" si="20"/>
        <v>0</v>
      </c>
      <c r="I35" s="32">
        <f t="shared" si="20"/>
        <v>0</v>
      </c>
      <c r="J35" s="32">
        <f t="shared" si="20"/>
        <v>160000000</v>
      </c>
      <c r="K35" s="32">
        <f t="shared" si="20"/>
        <v>160000000</v>
      </c>
    </row>
    <row r="36" spans="1:12" x14ac:dyDescent="0.25">
      <c r="A36" s="10"/>
      <c r="B36" s="10"/>
      <c r="C36" s="10" t="s">
        <v>5</v>
      </c>
      <c r="D36" s="31">
        <f t="shared" si="13"/>
        <v>0</v>
      </c>
      <c r="E36" s="32">
        <f t="shared" si="20"/>
        <v>0</v>
      </c>
      <c r="F36" s="32">
        <f t="shared" si="20"/>
        <v>0</v>
      </c>
      <c r="G36" s="32">
        <f t="shared" si="20"/>
        <v>0</v>
      </c>
      <c r="H36" s="32">
        <f t="shared" si="20"/>
        <v>0</v>
      </c>
      <c r="I36" s="32">
        <f t="shared" si="20"/>
        <v>0</v>
      </c>
      <c r="J36" s="32">
        <f t="shared" si="20"/>
        <v>0</v>
      </c>
      <c r="K36" s="32">
        <f t="shared" si="20"/>
        <v>0</v>
      </c>
    </row>
    <row r="37" spans="1:12" x14ac:dyDescent="0.25">
      <c r="A37" s="10"/>
      <c r="B37" s="10"/>
      <c r="C37" s="10" t="s">
        <v>6</v>
      </c>
      <c r="D37" s="31">
        <f t="shared" si="13"/>
        <v>346750000</v>
      </c>
      <c r="E37" s="32">
        <f t="shared" si="20"/>
        <v>0</v>
      </c>
      <c r="F37" s="32">
        <f t="shared" si="20"/>
        <v>0</v>
      </c>
      <c r="G37" s="32">
        <f t="shared" si="20"/>
        <v>42750000</v>
      </c>
      <c r="H37" s="32">
        <f t="shared" si="20"/>
        <v>0</v>
      </c>
      <c r="I37" s="32">
        <f t="shared" si="20"/>
        <v>0</v>
      </c>
      <c r="J37" s="32">
        <f t="shared" si="20"/>
        <v>152000000</v>
      </c>
      <c r="K37" s="32">
        <f t="shared" si="20"/>
        <v>152000000</v>
      </c>
    </row>
    <row r="38" spans="1:12" x14ac:dyDescent="0.25">
      <c r="A38" s="10"/>
      <c r="B38" s="10"/>
      <c r="C38" s="10" t="s">
        <v>7</v>
      </c>
      <c r="D38" s="31">
        <f t="shared" si="13"/>
        <v>18250000</v>
      </c>
      <c r="E38" s="32">
        <f t="shared" si="20"/>
        <v>0</v>
      </c>
      <c r="F38" s="32">
        <f t="shared" si="20"/>
        <v>0</v>
      </c>
      <c r="G38" s="32">
        <f t="shared" si="20"/>
        <v>2250000</v>
      </c>
      <c r="H38" s="32">
        <f t="shared" si="20"/>
        <v>0</v>
      </c>
      <c r="I38" s="32">
        <f t="shared" si="20"/>
        <v>0</v>
      </c>
      <c r="J38" s="32">
        <f t="shared" si="20"/>
        <v>8000000</v>
      </c>
      <c r="K38" s="32">
        <f t="shared" si="20"/>
        <v>8000000</v>
      </c>
    </row>
    <row r="39" spans="1:12" x14ac:dyDescent="0.25">
      <c r="A39" s="10" t="s">
        <v>10</v>
      </c>
      <c r="B39" s="10" t="s">
        <v>40</v>
      </c>
      <c r="C39" s="10"/>
      <c r="D39" s="31">
        <f t="shared" si="13"/>
        <v>936869835.46000004</v>
      </c>
      <c r="E39" s="31">
        <f>SUM(E41:E44)+E47</f>
        <v>27554470</v>
      </c>
      <c r="F39" s="31">
        <f t="shared" ref="F39:I39" si="21">SUM(F41:F44)+F47</f>
        <v>103784065.45999999</v>
      </c>
      <c r="G39" s="31">
        <f t="shared" si="21"/>
        <v>165531300</v>
      </c>
      <c r="H39" s="31">
        <f t="shared" si="21"/>
        <v>160000000</v>
      </c>
      <c r="I39" s="31">
        <f t="shared" si="21"/>
        <v>160000000</v>
      </c>
      <c r="J39" s="31">
        <f t="shared" ref="J39:K39" si="22">SUM(J41:J44)+J47</f>
        <v>160000000</v>
      </c>
      <c r="K39" s="31">
        <f t="shared" si="22"/>
        <v>160000000</v>
      </c>
    </row>
    <row r="40" spans="1:12" x14ac:dyDescent="0.25">
      <c r="A40" s="10"/>
      <c r="B40" s="10" t="s">
        <v>42</v>
      </c>
      <c r="C40" s="10" t="s">
        <v>22</v>
      </c>
      <c r="D40" s="31">
        <f t="shared" si="13"/>
        <v>571869835.46000004</v>
      </c>
      <c r="E40" s="33">
        <f>E41+E42+E43+E44</f>
        <v>27554470</v>
      </c>
      <c r="F40" s="33">
        <f t="shared" ref="F40:K40" si="23">F41+F42+F43+F44</f>
        <v>103784065.45999999</v>
      </c>
      <c r="G40" s="33">
        <f t="shared" si="23"/>
        <v>120531300</v>
      </c>
      <c r="H40" s="33">
        <f t="shared" si="23"/>
        <v>160000000</v>
      </c>
      <c r="I40" s="33">
        <f t="shared" si="23"/>
        <v>160000000</v>
      </c>
      <c r="J40" s="33">
        <f t="shared" si="23"/>
        <v>0</v>
      </c>
      <c r="K40" s="33">
        <f t="shared" si="23"/>
        <v>0</v>
      </c>
    </row>
    <row r="41" spans="1:12" x14ac:dyDescent="0.25">
      <c r="A41" s="10"/>
      <c r="B41" s="10"/>
      <c r="C41" s="10" t="s">
        <v>5</v>
      </c>
      <c r="D41" s="31">
        <f t="shared" si="13"/>
        <v>0</v>
      </c>
      <c r="E41" s="29"/>
      <c r="F41" s="29"/>
      <c r="G41" s="29"/>
      <c r="H41" s="29"/>
      <c r="I41" s="29"/>
      <c r="J41" s="29"/>
      <c r="K41" s="29"/>
    </row>
    <row r="42" spans="1:12" x14ac:dyDescent="0.25">
      <c r="A42" s="10"/>
      <c r="B42" s="10"/>
      <c r="C42" s="10" t="s">
        <v>6</v>
      </c>
      <c r="D42" s="31">
        <f t="shared" si="13"/>
        <v>542631648.20000005</v>
      </c>
      <c r="E42" s="29">
        <f>(25095.27+537.03)*1000</f>
        <v>25632300</v>
      </c>
      <c r="F42" s="53">
        <v>98594862.189999998</v>
      </c>
      <c r="G42" s="76">
        <v>114404486.01000001</v>
      </c>
      <c r="H42" s="29">
        <v>152000000</v>
      </c>
      <c r="I42" s="29">
        <v>152000000</v>
      </c>
      <c r="J42" s="29"/>
      <c r="K42" s="29"/>
      <c r="L42" s="45">
        <f>G42+G49</f>
        <v>157154486.00999999</v>
      </c>
    </row>
    <row r="43" spans="1:12" x14ac:dyDescent="0.25">
      <c r="A43" s="10"/>
      <c r="B43" s="10"/>
      <c r="C43" s="10" t="s">
        <v>7</v>
      </c>
      <c r="D43" s="31">
        <f t="shared" si="13"/>
        <v>29238187.259999998</v>
      </c>
      <c r="E43" s="30">
        <f>(1320.8+28.27+573.1)*1000</f>
        <v>1922170</v>
      </c>
      <c r="F43" s="52">
        <v>5189203.2699999996</v>
      </c>
      <c r="G43" s="75">
        <v>6126813.9900000002</v>
      </c>
      <c r="H43" s="30">
        <v>8000000</v>
      </c>
      <c r="I43" s="30">
        <v>8000000</v>
      </c>
      <c r="J43" s="30"/>
      <c r="K43" s="30"/>
      <c r="L43" s="45">
        <f>G43+G50+G55</f>
        <v>8551903.6899999995</v>
      </c>
    </row>
    <row r="44" spans="1:12" x14ac:dyDescent="0.25">
      <c r="A44" s="10"/>
      <c r="B44" s="10"/>
      <c r="C44" s="10" t="s">
        <v>36</v>
      </c>
      <c r="D44" s="31">
        <f t="shared" si="13"/>
        <v>0</v>
      </c>
      <c r="E44" s="30"/>
      <c r="F44" s="52"/>
      <c r="G44" s="30"/>
      <c r="H44" s="30"/>
      <c r="I44" s="30"/>
      <c r="J44" s="30"/>
      <c r="K44" s="30"/>
      <c r="L44" s="45">
        <f>L42/L43</f>
        <v>18.376550029879954</v>
      </c>
    </row>
    <row r="45" spans="1:12" x14ac:dyDescent="0.25">
      <c r="A45" s="10"/>
      <c r="B45" s="10"/>
      <c r="C45" s="10" t="s">
        <v>43</v>
      </c>
      <c r="D45" s="31">
        <f t="shared" si="13"/>
        <v>0</v>
      </c>
      <c r="E45" s="30"/>
      <c r="F45" s="52"/>
      <c r="G45" s="30"/>
      <c r="H45" s="30"/>
      <c r="I45" s="30"/>
      <c r="J45" s="30"/>
      <c r="K45" s="30"/>
    </row>
    <row r="46" spans="1:12" x14ac:dyDescent="0.25">
      <c r="A46" s="10"/>
      <c r="B46" s="10"/>
      <c r="C46" s="10" t="s">
        <v>8</v>
      </c>
      <c r="D46" s="31">
        <f t="shared" si="13"/>
        <v>571869835.46000004</v>
      </c>
      <c r="E46" s="29">
        <f>E39-E47</f>
        <v>27554470</v>
      </c>
      <c r="F46" s="53">
        <f t="shared" ref="F46:K46" si="24">F39-F47</f>
        <v>103784065.45999999</v>
      </c>
      <c r="G46" s="76">
        <f t="shared" si="24"/>
        <v>120531300</v>
      </c>
      <c r="H46" s="29">
        <f t="shared" si="24"/>
        <v>160000000</v>
      </c>
      <c r="I46" s="29">
        <f t="shared" si="24"/>
        <v>160000000</v>
      </c>
      <c r="J46" s="29">
        <f t="shared" si="24"/>
        <v>0</v>
      </c>
      <c r="K46" s="29">
        <f t="shared" si="24"/>
        <v>0</v>
      </c>
    </row>
    <row r="47" spans="1:12" x14ac:dyDescent="0.25">
      <c r="A47" s="10"/>
      <c r="B47" s="10"/>
      <c r="C47" s="10" t="s">
        <v>9</v>
      </c>
      <c r="D47" s="31">
        <f t="shared" si="13"/>
        <v>365000000</v>
      </c>
      <c r="E47" s="34">
        <f>SUM(E48:E50)</f>
        <v>0</v>
      </c>
      <c r="F47" s="34">
        <f t="shared" ref="F47:K47" si="25">SUM(F48:F50)</f>
        <v>0</v>
      </c>
      <c r="G47" s="34">
        <f t="shared" si="25"/>
        <v>45000000</v>
      </c>
      <c r="H47" s="34">
        <f t="shared" si="25"/>
        <v>0</v>
      </c>
      <c r="I47" s="34">
        <f t="shared" si="25"/>
        <v>0</v>
      </c>
      <c r="J47" s="34">
        <f t="shared" si="25"/>
        <v>160000000</v>
      </c>
      <c r="K47" s="34">
        <f t="shared" si="25"/>
        <v>160000000</v>
      </c>
    </row>
    <row r="48" spans="1:12" x14ac:dyDescent="0.25">
      <c r="A48" s="10"/>
      <c r="B48" s="10"/>
      <c r="C48" s="10" t="s">
        <v>5</v>
      </c>
      <c r="D48" s="31">
        <f t="shared" si="13"/>
        <v>0</v>
      </c>
      <c r="E48" s="29"/>
      <c r="F48" s="29"/>
      <c r="G48" s="29"/>
      <c r="H48" s="29"/>
      <c r="I48" s="29"/>
      <c r="J48" s="29"/>
      <c r="K48" s="29"/>
    </row>
    <row r="49" spans="1:11" x14ac:dyDescent="0.25">
      <c r="A49" s="10"/>
      <c r="B49" s="10"/>
      <c r="C49" s="10" t="s">
        <v>6</v>
      </c>
      <c r="D49" s="31">
        <f t="shared" si="13"/>
        <v>346750000</v>
      </c>
      <c r="E49" s="29">
        <v>0</v>
      </c>
      <c r="F49" s="29"/>
      <c r="G49" s="29">
        <v>42750000</v>
      </c>
      <c r="H49" s="29"/>
      <c r="I49" s="29"/>
      <c r="J49" s="29">
        <v>152000000</v>
      </c>
      <c r="K49" s="29">
        <v>152000000</v>
      </c>
    </row>
    <row r="50" spans="1:11" x14ac:dyDescent="0.25">
      <c r="A50" s="10"/>
      <c r="B50" s="10"/>
      <c r="C50" s="10" t="s">
        <v>7</v>
      </c>
      <c r="D50" s="31">
        <f t="shared" si="13"/>
        <v>18250000</v>
      </c>
      <c r="E50" s="29"/>
      <c r="F50" s="29"/>
      <c r="G50" s="29">
        <v>2250000</v>
      </c>
      <c r="H50" s="29"/>
      <c r="I50" s="29"/>
      <c r="J50" s="29">
        <v>8000000</v>
      </c>
      <c r="K50" s="29">
        <v>8000000</v>
      </c>
    </row>
    <row r="51" spans="1:11" x14ac:dyDescent="0.25">
      <c r="A51" s="10" t="s">
        <v>12</v>
      </c>
      <c r="B51" s="10" t="s">
        <v>41</v>
      </c>
      <c r="C51" s="10"/>
      <c r="D51" s="31">
        <f t="shared" si="13"/>
        <v>184822.78</v>
      </c>
      <c r="E51" s="31">
        <f>SUM(E53:E56)+E59</f>
        <v>0</v>
      </c>
      <c r="F51" s="31">
        <f t="shared" ref="F51:I51" si="26">SUM(F53:F56)+F59</f>
        <v>9733.08</v>
      </c>
      <c r="G51" s="31">
        <f t="shared" si="26"/>
        <v>175089.7</v>
      </c>
      <c r="H51" s="31">
        <f t="shared" si="26"/>
        <v>0</v>
      </c>
      <c r="I51" s="31">
        <f t="shared" si="26"/>
        <v>0</v>
      </c>
      <c r="J51" s="31">
        <f t="shared" ref="J51:K51" si="27">SUM(J53:J56)+J59</f>
        <v>0</v>
      </c>
      <c r="K51" s="31">
        <f t="shared" si="27"/>
        <v>0</v>
      </c>
    </row>
    <row r="52" spans="1:11" x14ac:dyDescent="0.25">
      <c r="A52" s="10"/>
      <c r="B52" s="10"/>
      <c r="C52" s="10" t="s">
        <v>22</v>
      </c>
      <c r="D52" s="31">
        <f t="shared" si="13"/>
        <v>184822.78</v>
      </c>
      <c r="E52" s="33">
        <f>E53+E54+E55+E56</f>
        <v>0</v>
      </c>
      <c r="F52" s="33">
        <f t="shared" ref="F52:K52" si="28">F53+F54+F55+F56</f>
        <v>9733.08</v>
      </c>
      <c r="G52" s="33">
        <f t="shared" si="28"/>
        <v>175089.7</v>
      </c>
      <c r="H52" s="33">
        <f t="shared" si="28"/>
        <v>0</v>
      </c>
      <c r="I52" s="33">
        <f t="shared" si="28"/>
        <v>0</v>
      </c>
      <c r="J52" s="33">
        <f t="shared" si="28"/>
        <v>0</v>
      </c>
      <c r="K52" s="33">
        <f t="shared" si="28"/>
        <v>0</v>
      </c>
    </row>
    <row r="53" spans="1:11" x14ac:dyDescent="0.25">
      <c r="A53" s="10"/>
      <c r="B53" s="10"/>
      <c r="C53" s="10" t="s">
        <v>5</v>
      </c>
      <c r="D53" s="31">
        <f t="shared" si="13"/>
        <v>0</v>
      </c>
      <c r="E53" s="29"/>
      <c r="F53" s="29"/>
      <c r="G53" s="29"/>
      <c r="H53" s="29"/>
      <c r="I53" s="29"/>
      <c r="J53" s="29"/>
      <c r="K53" s="29"/>
    </row>
    <row r="54" spans="1:11" x14ac:dyDescent="0.25">
      <c r="A54" s="10"/>
      <c r="B54" s="10"/>
      <c r="C54" s="10" t="s">
        <v>6</v>
      </c>
      <c r="D54" s="31">
        <f t="shared" si="13"/>
        <v>0</v>
      </c>
      <c r="E54" s="29">
        <v>0</v>
      </c>
      <c r="F54" s="29"/>
      <c r="G54" s="29"/>
      <c r="H54" s="29"/>
      <c r="I54" s="29"/>
      <c r="J54" s="29"/>
      <c r="K54" s="29"/>
    </row>
    <row r="55" spans="1:11" x14ac:dyDescent="0.25">
      <c r="A55" s="10"/>
      <c r="B55" s="10"/>
      <c r="C55" s="10" t="s">
        <v>7</v>
      </c>
      <c r="D55" s="31">
        <f t="shared" si="13"/>
        <v>184822.78</v>
      </c>
      <c r="E55" s="30">
        <v>0</v>
      </c>
      <c r="F55" s="69">
        <v>9733.08</v>
      </c>
      <c r="G55" s="75">
        <v>175089.7</v>
      </c>
      <c r="H55" s="30"/>
      <c r="I55" s="30"/>
      <c r="J55" s="30"/>
      <c r="K55" s="30"/>
    </row>
    <row r="56" spans="1:11" x14ac:dyDescent="0.25">
      <c r="A56" s="10"/>
      <c r="B56" s="10"/>
      <c r="C56" s="10" t="s">
        <v>36</v>
      </c>
      <c r="D56" s="31">
        <f t="shared" si="13"/>
        <v>0</v>
      </c>
      <c r="E56" s="30"/>
      <c r="F56" s="30"/>
      <c r="G56" s="30"/>
      <c r="H56" s="30"/>
      <c r="I56" s="30"/>
      <c r="J56" s="30"/>
      <c r="K56" s="30"/>
    </row>
    <row r="57" spans="1:11" x14ac:dyDescent="0.25">
      <c r="A57" s="10"/>
      <c r="B57" s="10"/>
      <c r="C57" s="10" t="s">
        <v>43</v>
      </c>
      <c r="D57" s="31">
        <f t="shared" si="13"/>
        <v>0</v>
      </c>
      <c r="E57" s="30"/>
      <c r="F57" s="30"/>
      <c r="G57" s="30"/>
      <c r="H57" s="30"/>
      <c r="I57" s="30"/>
      <c r="J57" s="30"/>
      <c r="K57" s="30"/>
    </row>
    <row r="58" spans="1:11" x14ac:dyDescent="0.25">
      <c r="A58" s="10"/>
      <c r="B58" s="10"/>
      <c r="C58" s="10" t="s">
        <v>8</v>
      </c>
      <c r="D58" s="31">
        <f t="shared" si="13"/>
        <v>184822.78</v>
      </c>
      <c r="E58" s="29">
        <f>E51-E59</f>
        <v>0</v>
      </c>
      <c r="F58" s="32">
        <f t="shared" ref="F58:K58" si="29">F51-F59</f>
        <v>9733.08</v>
      </c>
      <c r="G58" s="29">
        <f t="shared" si="29"/>
        <v>175089.7</v>
      </c>
      <c r="H58" s="29">
        <f t="shared" si="29"/>
        <v>0</v>
      </c>
      <c r="I58" s="29">
        <f t="shared" si="29"/>
        <v>0</v>
      </c>
      <c r="J58" s="29">
        <f t="shared" si="29"/>
        <v>0</v>
      </c>
      <c r="K58" s="29">
        <f t="shared" si="29"/>
        <v>0</v>
      </c>
    </row>
    <row r="59" spans="1:11" x14ac:dyDescent="0.25">
      <c r="A59" s="10"/>
      <c r="B59" s="10"/>
      <c r="C59" s="10" t="s">
        <v>9</v>
      </c>
      <c r="D59" s="31">
        <f t="shared" si="13"/>
        <v>0</v>
      </c>
      <c r="E59" s="34">
        <f>SUM(E60:E62)</f>
        <v>0</v>
      </c>
      <c r="F59" s="34">
        <f t="shared" ref="F59:K59" si="30">SUM(F60:F62)</f>
        <v>0</v>
      </c>
      <c r="G59" s="34">
        <f t="shared" si="30"/>
        <v>0</v>
      </c>
      <c r="H59" s="34">
        <f t="shared" si="30"/>
        <v>0</v>
      </c>
      <c r="I59" s="34">
        <f t="shared" si="30"/>
        <v>0</v>
      </c>
      <c r="J59" s="34">
        <f t="shared" si="30"/>
        <v>0</v>
      </c>
      <c r="K59" s="34">
        <f t="shared" si="30"/>
        <v>0</v>
      </c>
    </row>
    <row r="60" spans="1:11" x14ac:dyDescent="0.25">
      <c r="A60" s="10"/>
      <c r="B60" s="10"/>
      <c r="C60" s="10" t="s">
        <v>5</v>
      </c>
      <c r="D60" s="31">
        <f t="shared" si="13"/>
        <v>0</v>
      </c>
      <c r="E60" s="29"/>
      <c r="F60" s="29"/>
      <c r="G60" s="29"/>
      <c r="H60" s="29"/>
      <c r="I60" s="29"/>
      <c r="J60" s="29"/>
      <c r="K60" s="29"/>
    </row>
    <row r="61" spans="1:11" x14ac:dyDescent="0.25">
      <c r="A61" s="10"/>
      <c r="B61" s="10"/>
      <c r="C61" s="10" t="s">
        <v>6</v>
      </c>
      <c r="D61" s="31">
        <f t="shared" si="13"/>
        <v>0</v>
      </c>
      <c r="E61" s="29">
        <v>0</v>
      </c>
      <c r="F61" s="29"/>
      <c r="G61" s="29"/>
      <c r="H61" s="29"/>
      <c r="I61" s="29"/>
      <c r="J61" s="29"/>
      <c r="K61" s="29"/>
    </row>
    <row r="62" spans="1:11" x14ac:dyDescent="0.25">
      <c r="A62" s="10"/>
      <c r="B62" s="10"/>
      <c r="C62" s="10" t="s">
        <v>7</v>
      </c>
      <c r="D62" s="31">
        <f t="shared" si="13"/>
        <v>0</v>
      </c>
      <c r="E62" s="29"/>
      <c r="F62" s="29"/>
      <c r="G62" s="29"/>
      <c r="H62" s="29"/>
      <c r="I62" s="29"/>
      <c r="J62" s="29"/>
      <c r="K62" s="29"/>
    </row>
    <row r="63" spans="1:11" x14ac:dyDescent="0.25">
      <c r="A63" s="10" t="s">
        <v>13</v>
      </c>
      <c r="B63" s="10" t="s">
        <v>14</v>
      </c>
      <c r="C63" s="10"/>
      <c r="D63" s="31">
        <f t="shared" si="13"/>
        <v>0</v>
      </c>
      <c r="E63" s="31">
        <f>SUM(E65:E68)+E71</f>
        <v>0</v>
      </c>
      <c r="F63" s="31">
        <f t="shared" ref="F63:I63" si="31">SUM(F65:F68)+F71</f>
        <v>0</v>
      </c>
      <c r="G63" s="31">
        <f t="shared" si="31"/>
        <v>0</v>
      </c>
      <c r="H63" s="31">
        <f t="shared" si="31"/>
        <v>0</v>
      </c>
      <c r="I63" s="31">
        <f t="shared" si="31"/>
        <v>0</v>
      </c>
      <c r="J63" s="31">
        <f t="shared" ref="J63:K63" si="32">SUM(J65:J68)+J71</f>
        <v>0</v>
      </c>
      <c r="K63" s="31">
        <f t="shared" si="32"/>
        <v>0</v>
      </c>
    </row>
    <row r="64" spans="1:11" x14ac:dyDescent="0.25">
      <c r="A64" s="10"/>
      <c r="B64" s="10"/>
      <c r="C64" s="10" t="s">
        <v>22</v>
      </c>
      <c r="D64" s="31">
        <f t="shared" si="13"/>
        <v>0</v>
      </c>
      <c r="E64" s="33">
        <f>E65+E66+E67+E68</f>
        <v>0</v>
      </c>
      <c r="F64" s="33">
        <f t="shared" ref="F64:K64" si="33">F65+F66+F67+F68</f>
        <v>0</v>
      </c>
      <c r="G64" s="33">
        <f t="shared" si="33"/>
        <v>0</v>
      </c>
      <c r="H64" s="33">
        <f t="shared" si="33"/>
        <v>0</v>
      </c>
      <c r="I64" s="33">
        <f t="shared" si="33"/>
        <v>0</v>
      </c>
      <c r="J64" s="33">
        <f t="shared" si="33"/>
        <v>0</v>
      </c>
      <c r="K64" s="33">
        <f t="shared" si="33"/>
        <v>0</v>
      </c>
    </row>
    <row r="65" spans="1:11" x14ac:dyDescent="0.25">
      <c r="A65" s="10"/>
      <c r="B65" s="10"/>
      <c r="C65" s="10" t="s">
        <v>5</v>
      </c>
      <c r="D65" s="31">
        <f t="shared" si="13"/>
        <v>0</v>
      </c>
      <c r="E65" s="29"/>
      <c r="F65" s="29"/>
      <c r="G65" s="29"/>
      <c r="H65" s="29"/>
      <c r="I65" s="29"/>
      <c r="J65" s="29"/>
      <c r="K65" s="29"/>
    </row>
    <row r="66" spans="1:11" x14ac:dyDescent="0.25">
      <c r="A66" s="10"/>
      <c r="B66" s="10"/>
      <c r="C66" s="10" t="s">
        <v>6</v>
      </c>
      <c r="D66" s="31">
        <f t="shared" si="13"/>
        <v>0</v>
      </c>
      <c r="E66" s="29"/>
      <c r="F66" s="29"/>
      <c r="G66" s="29"/>
      <c r="H66" s="29"/>
      <c r="I66" s="29"/>
      <c r="J66" s="29"/>
      <c r="K66" s="29"/>
    </row>
    <row r="67" spans="1:11" x14ac:dyDescent="0.25">
      <c r="A67" s="10"/>
      <c r="B67" s="10"/>
      <c r="C67" s="10" t="s">
        <v>7</v>
      </c>
      <c r="D67" s="31">
        <f t="shared" si="13"/>
        <v>0</v>
      </c>
      <c r="E67" s="30"/>
      <c r="F67" s="30">
        <v>0</v>
      </c>
      <c r="G67" s="30">
        <v>0</v>
      </c>
      <c r="H67" s="30"/>
      <c r="I67" s="30"/>
      <c r="J67" s="30"/>
      <c r="K67" s="30"/>
    </row>
    <row r="68" spans="1:11" x14ac:dyDescent="0.25">
      <c r="A68" s="10"/>
      <c r="B68" s="10"/>
      <c r="C68" s="10" t="s">
        <v>36</v>
      </c>
      <c r="D68" s="31">
        <f t="shared" si="13"/>
        <v>0</v>
      </c>
      <c r="E68" s="30"/>
      <c r="F68" s="30"/>
      <c r="G68" s="30"/>
      <c r="H68" s="30"/>
      <c r="I68" s="30"/>
      <c r="J68" s="30"/>
      <c r="K68" s="30"/>
    </row>
    <row r="69" spans="1:11" x14ac:dyDescent="0.25">
      <c r="A69" s="10"/>
      <c r="B69" s="10"/>
      <c r="C69" s="10" t="s">
        <v>43</v>
      </c>
      <c r="D69" s="31">
        <f t="shared" si="13"/>
        <v>0</v>
      </c>
      <c r="E69" s="30"/>
      <c r="F69" s="30"/>
      <c r="G69" s="30"/>
      <c r="H69" s="30"/>
      <c r="I69" s="30"/>
      <c r="J69" s="30"/>
      <c r="K69" s="30"/>
    </row>
    <row r="70" spans="1:11" x14ac:dyDescent="0.25">
      <c r="A70" s="10"/>
      <c r="B70" s="10"/>
      <c r="C70" s="10" t="s">
        <v>8</v>
      </c>
      <c r="D70" s="31">
        <f t="shared" si="13"/>
        <v>0</v>
      </c>
      <c r="E70" s="29">
        <f>E63-E71</f>
        <v>0</v>
      </c>
      <c r="F70" s="29">
        <f t="shared" ref="F70:K70" si="34">F63-F71</f>
        <v>0</v>
      </c>
      <c r="G70" s="29">
        <f t="shared" si="34"/>
        <v>0</v>
      </c>
      <c r="H70" s="29">
        <f t="shared" si="34"/>
        <v>0</v>
      </c>
      <c r="I70" s="29">
        <f t="shared" si="34"/>
        <v>0</v>
      </c>
      <c r="J70" s="29">
        <f t="shared" si="34"/>
        <v>0</v>
      </c>
      <c r="K70" s="29">
        <f t="shared" si="34"/>
        <v>0</v>
      </c>
    </row>
    <row r="71" spans="1:11" x14ac:dyDescent="0.25">
      <c r="A71" s="10"/>
      <c r="B71" s="10"/>
      <c r="C71" s="10" t="s">
        <v>9</v>
      </c>
      <c r="D71" s="31">
        <f t="shared" si="13"/>
        <v>0</v>
      </c>
      <c r="E71" s="34">
        <f>SUM(E72:E74)</f>
        <v>0</v>
      </c>
      <c r="F71" s="34">
        <f t="shared" ref="F71:K71" si="35">SUM(F72:F74)</f>
        <v>0</v>
      </c>
      <c r="G71" s="34">
        <f t="shared" si="35"/>
        <v>0</v>
      </c>
      <c r="H71" s="34">
        <f t="shared" si="35"/>
        <v>0</v>
      </c>
      <c r="I71" s="34">
        <f t="shared" si="35"/>
        <v>0</v>
      </c>
      <c r="J71" s="34">
        <f t="shared" si="35"/>
        <v>0</v>
      </c>
      <c r="K71" s="34">
        <f t="shared" si="35"/>
        <v>0</v>
      </c>
    </row>
    <row r="72" spans="1:11" x14ac:dyDescent="0.25">
      <c r="A72" s="10"/>
      <c r="B72" s="10"/>
      <c r="C72" s="10" t="s">
        <v>5</v>
      </c>
      <c r="D72" s="31">
        <f t="shared" si="13"/>
        <v>0</v>
      </c>
      <c r="E72" s="29"/>
      <c r="F72" s="29"/>
      <c r="G72" s="29"/>
      <c r="H72" s="29"/>
      <c r="I72" s="29"/>
      <c r="J72" s="29"/>
      <c r="K72" s="29"/>
    </row>
    <row r="73" spans="1:11" x14ac:dyDescent="0.25">
      <c r="A73" s="10"/>
      <c r="B73" s="10"/>
      <c r="C73" s="10" t="s">
        <v>6</v>
      </c>
      <c r="D73" s="31">
        <f t="shared" si="13"/>
        <v>0</v>
      </c>
      <c r="E73" s="29"/>
      <c r="F73" s="29"/>
      <c r="G73" s="29"/>
      <c r="H73" s="29"/>
      <c r="I73" s="29"/>
      <c r="J73" s="29"/>
      <c r="K73" s="29"/>
    </row>
    <row r="74" spans="1:11" x14ac:dyDescent="0.25">
      <c r="A74" s="10"/>
      <c r="B74" s="10"/>
      <c r="C74" s="10" t="s">
        <v>7</v>
      </c>
      <c r="D74" s="31">
        <f t="shared" si="13"/>
        <v>0</v>
      </c>
      <c r="E74" s="29"/>
      <c r="F74" s="29"/>
      <c r="G74" s="29"/>
      <c r="H74" s="29"/>
      <c r="I74" s="29"/>
      <c r="J74" s="29"/>
      <c r="K74" s="29"/>
    </row>
    <row r="75" spans="1:11" x14ac:dyDescent="0.25">
      <c r="A75" s="10">
        <v>3</v>
      </c>
      <c r="B75" s="10" t="s">
        <v>15</v>
      </c>
      <c r="C75" s="10"/>
      <c r="D75" s="31">
        <f t="shared" si="13"/>
        <v>856313929.42000008</v>
      </c>
      <c r="E75" s="31">
        <f>SUM(E77:E80)+E83</f>
        <v>103519190</v>
      </c>
      <c r="F75" s="31">
        <f>SUM(F77:F80)+F83+F81</f>
        <v>239360275.42000002</v>
      </c>
      <c r="G75" s="31">
        <f t="shared" ref="G75:K75" si="36">SUM(G77:G80)+G83+G81</f>
        <v>52923739</v>
      </c>
      <c r="H75" s="31">
        <f>SUM(H77:H80)+H83+H81</f>
        <v>91755000</v>
      </c>
      <c r="I75" s="31">
        <f t="shared" si="36"/>
        <v>278125725</v>
      </c>
      <c r="J75" s="31">
        <f t="shared" si="36"/>
        <v>45315000</v>
      </c>
      <c r="K75" s="31">
        <f t="shared" si="36"/>
        <v>45315000</v>
      </c>
    </row>
    <row r="76" spans="1:11" x14ac:dyDescent="0.25">
      <c r="A76" s="10"/>
      <c r="B76" s="10"/>
      <c r="C76" s="10" t="s">
        <v>22</v>
      </c>
      <c r="D76" s="31">
        <f t="shared" si="13"/>
        <v>399818604.42000002</v>
      </c>
      <c r="E76" s="33">
        <f>E77+E78+E79+E80</f>
        <v>103519190</v>
      </c>
      <c r="F76" s="72">
        <f t="shared" ref="F76:K76" si="37">F77+F78+F79+F80</f>
        <v>153605675.42000002</v>
      </c>
      <c r="G76" s="33">
        <f t="shared" si="37"/>
        <v>52923739</v>
      </c>
      <c r="H76" s="33">
        <f t="shared" si="37"/>
        <v>44455000</v>
      </c>
      <c r="I76" s="33">
        <f t="shared" si="37"/>
        <v>45315000</v>
      </c>
      <c r="J76" s="33">
        <f t="shared" si="37"/>
        <v>0</v>
      </c>
      <c r="K76" s="33">
        <f t="shared" si="37"/>
        <v>0</v>
      </c>
    </row>
    <row r="77" spans="1:11" x14ac:dyDescent="0.25">
      <c r="A77" s="10"/>
      <c r="B77" s="10"/>
      <c r="C77" s="10" t="s">
        <v>5</v>
      </c>
      <c r="D77" s="31">
        <f t="shared" si="13"/>
        <v>0</v>
      </c>
      <c r="E77" s="32">
        <f>E89+E101</f>
        <v>0</v>
      </c>
      <c r="F77" s="32">
        <f t="shared" ref="F77:K86" si="38">F89+F101</f>
        <v>0</v>
      </c>
      <c r="G77" s="32">
        <f t="shared" si="38"/>
        <v>0</v>
      </c>
      <c r="H77" s="32">
        <f t="shared" si="38"/>
        <v>0</v>
      </c>
      <c r="I77" s="32">
        <f t="shared" si="38"/>
        <v>0</v>
      </c>
      <c r="J77" s="32">
        <f t="shared" si="38"/>
        <v>0</v>
      </c>
      <c r="K77" s="32">
        <f t="shared" si="38"/>
        <v>0</v>
      </c>
    </row>
    <row r="78" spans="1:11" x14ac:dyDescent="0.25">
      <c r="A78" s="10"/>
      <c r="B78" s="10"/>
      <c r="C78" s="10" t="s">
        <v>6</v>
      </c>
      <c r="D78" s="31">
        <f t="shared" si="13"/>
        <v>224335037</v>
      </c>
      <c r="E78" s="32">
        <f>E90+E102</f>
        <v>28519190</v>
      </c>
      <c r="F78" s="70">
        <f t="shared" si="38"/>
        <v>53180590</v>
      </c>
      <c r="G78" s="32">
        <f t="shared" si="38"/>
        <v>52865257</v>
      </c>
      <c r="H78" s="32">
        <f t="shared" si="38"/>
        <v>44455000</v>
      </c>
      <c r="I78" s="32">
        <f t="shared" si="38"/>
        <v>45315000</v>
      </c>
      <c r="J78" s="32">
        <f t="shared" si="38"/>
        <v>0</v>
      </c>
      <c r="K78" s="32">
        <f t="shared" si="38"/>
        <v>0</v>
      </c>
    </row>
    <row r="79" spans="1:11" x14ac:dyDescent="0.25">
      <c r="A79" s="10"/>
      <c r="B79" s="10"/>
      <c r="C79" s="10" t="s">
        <v>7</v>
      </c>
      <c r="D79" s="31">
        <f t="shared" si="13"/>
        <v>175483567.42000002</v>
      </c>
      <c r="E79" s="32">
        <f>E91+E103</f>
        <v>75000000</v>
      </c>
      <c r="F79" s="70">
        <f t="shared" si="38"/>
        <v>100425085.42</v>
      </c>
      <c r="G79" s="77">
        <f t="shared" si="38"/>
        <v>58482</v>
      </c>
      <c r="H79" s="32">
        <f t="shared" si="38"/>
        <v>0</v>
      </c>
      <c r="I79" s="32">
        <f t="shared" si="38"/>
        <v>0</v>
      </c>
      <c r="J79" s="32">
        <f t="shared" si="38"/>
        <v>0</v>
      </c>
      <c r="K79" s="32">
        <f t="shared" si="38"/>
        <v>0</v>
      </c>
    </row>
    <row r="80" spans="1:11" x14ac:dyDescent="0.25">
      <c r="A80" s="10"/>
      <c r="B80" s="10"/>
      <c r="C80" s="10" t="s">
        <v>36</v>
      </c>
      <c r="D80" s="31">
        <f t="shared" ref="D80:D143" si="39">SUM(E80:K80)</f>
        <v>0</v>
      </c>
      <c r="E80" s="32">
        <f>E92+E104</f>
        <v>0</v>
      </c>
      <c r="F80" s="32">
        <f t="shared" si="38"/>
        <v>0</v>
      </c>
      <c r="G80" s="32">
        <f t="shared" si="38"/>
        <v>0</v>
      </c>
      <c r="H80" s="32">
        <f t="shared" si="38"/>
        <v>0</v>
      </c>
      <c r="I80" s="32">
        <f t="shared" si="38"/>
        <v>0</v>
      </c>
      <c r="J80" s="32">
        <f t="shared" si="38"/>
        <v>0</v>
      </c>
      <c r="K80" s="32">
        <f t="shared" si="38"/>
        <v>0</v>
      </c>
    </row>
    <row r="81" spans="1:12" x14ac:dyDescent="0.25">
      <c r="A81" s="10"/>
      <c r="B81" s="10"/>
      <c r="C81" s="10" t="s">
        <v>43</v>
      </c>
      <c r="D81" s="31">
        <f t="shared" si="39"/>
        <v>123054600</v>
      </c>
      <c r="E81" s="32">
        <f t="shared" ref="E81:I86" si="40">E93+E105</f>
        <v>0</v>
      </c>
      <c r="F81" s="32">
        <f>F93+F105</f>
        <v>85754600</v>
      </c>
      <c r="G81" s="32">
        <f t="shared" si="40"/>
        <v>0</v>
      </c>
      <c r="H81" s="32">
        <f t="shared" si="40"/>
        <v>0</v>
      </c>
      <c r="I81" s="32">
        <f t="shared" si="40"/>
        <v>37300000</v>
      </c>
      <c r="J81" s="32">
        <f t="shared" si="38"/>
        <v>0</v>
      </c>
      <c r="K81" s="32">
        <f t="shared" si="38"/>
        <v>0</v>
      </c>
    </row>
    <row r="82" spans="1:12" x14ac:dyDescent="0.25">
      <c r="A82" s="10"/>
      <c r="B82" s="10"/>
      <c r="C82" s="10" t="s">
        <v>8</v>
      </c>
      <c r="D82" s="31">
        <f t="shared" si="39"/>
        <v>399818604.42000002</v>
      </c>
      <c r="E82" s="32">
        <f t="shared" si="40"/>
        <v>103519190</v>
      </c>
      <c r="F82" s="51">
        <f t="shared" si="40"/>
        <v>153605675.42000002</v>
      </c>
      <c r="G82" s="32">
        <f t="shared" si="40"/>
        <v>52923739</v>
      </c>
      <c r="H82" s="32">
        <f>H94+H106</f>
        <v>44455000</v>
      </c>
      <c r="I82" s="32">
        <f t="shared" si="40"/>
        <v>45315000</v>
      </c>
      <c r="J82" s="32">
        <f t="shared" si="38"/>
        <v>0</v>
      </c>
      <c r="K82" s="32">
        <f t="shared" si="38"/>
        <v>0</v>
      </c>
    </row>
    <row r="83" spans="1:12" x14ac:dyDescent="0.25">
      <c r="A83" s="10"/>
      <c r="B83" s="10"/>
      <c r="C83" s="10" t="s">
        <v>9</v>
      </c>
      <c r="D83" s="31">
        <f t="shared" si="39"/>
        <v>333440725</v>
      </c>
      <c r="E83" s="32">
        <f t="shared" si="40"/>
        <v>0</v>
      </c>
      <c r="F83" s="32">
        <f t="shared" si="40"/>
        <v>0</v>
      </c>
      <c r="G83" s="32">
        <f t="shared" si="40"/>
        <v>0</v>
      </c>
      <c r="H83" s="32">
        <f t="shared" si="40"/>
        <v>47300000</v>
      </c>
      <c r="I83" s="32">
        <f t="shared" si="40"/>
        <v>195510725</v>
      </c>
      <c r="J83" s="32">
        <f t="shared" si="38"/>
        <v>45315000</v>
      </c>
      <c r="K83" s="32">
        <f t="shared" si="38"/>
        <v>45315000</v>
      </c>
    </row>
    <row r="84" spans="1:12" x14ac:dyDescent="0.25">
      <c r="A84" s="10"/>
      <c r="B84" s="10"/>
      <c r="C84" s="10" t="s">
        <v>5</v>
      </c>
      <c r="D84" s="31">
        <f t="shared" si="39"/>
        <v>74900000</v>
      </c>
      <c r="E84" s="32">
        <f t="shared" si="40"/>
        <v>0</v>
      </c>
      <c r="F84" s="32">
        <f t="shared" si="40"/>
        <v>0</v>
      </c>
      <c r="G84" s="32">
        <f t="shared" si="40"/>
        <v>0</v>
      </c>
      <c r="H84" s="32">
        <f t="shared" si="40"/>
        <v>20300000</v>
      </c>
      <c r="I84" s="32">
        <f t="shared" si="40"/>
        <v>54600000</v>
      </c>
      <c r="J84" s="32">
        <f t="shared" si="38"/>
        <v>0</v>
      </c>
      <c r="K84" s="32">
        <f t="shared" si="38"/>
        <v>0</v>
      </c>
    </row>
    <row r="85" spans="1:12" x14ac:dyDescent="0.25">
      <c r="A85" s="10"/>
      <c r="B85" s="10"/>
      <c r="C85" s="10" t="s">
        <v>6</v>
      </c>
      <c r="D85" s="31">
        <f t="shared" si="39"/>
        <v>258540725</v>
      </c>
      <c r="E85" s="32">
        <f t="shared" si="40"/>
        <v>0</v>
      </c>
      <c r="F85" s="32">
        <f t="shared" si="40"/>
        <v>0</v>
      </c>
      <c r="G85" s="32">
        <f>G97+G109</f>
        <v>0</v>
      </c>
      <c r="H85" s="32">
        <f t="shared" si="40"/>
        <v>27000000</v>
      </c>
      <c r="I85" s="32">
        <f t="shared" si="40"/>
        <v>140910725</v>
      </c>
      <c r="J85" s="32">
        <f t="shared" si="38"/>
        <v>45315000</v>
      </c>
      <c r="K85" s="32">
        <f t="shared" si="38"/>
        <v>45315000</v>
      </c>
    </row>
    <row r="86" spans="1:12" x14ac:dyDescent="0.25">
      <c r="A86" s="10"/>
      <c r="B86" s="10"/>
      <c r="C86" s="10" t="s">
        <v>7</v>
      </c>
      <c r="D86" s="31">
        <f t="shared" si="39"/>
        <v>0</v>
      </c>
      <c r="E86" s="32">
        <f t="shared" si="40"/>
        <v>0</v>
      </c>
      <c r="F86" s="32">
        <f t="shared" si="40"/>
        <v>0</v>
      </c>
      <c r="G86" s="32">
        <f t="shared" si="40"/>
        <v>0</v>
      </c>
      <c r="H86" s="32">
        <f t="shared" si="40"/>
        <v>0</v>
      </c>
      <c r="I86" s="32">
        <f t="shared" si="40"/>
        <v>0</v>
      </c>
      <c r="J86" s="32">
        <f t="shared" si="38"/>
        <v>0</v>
      </c>
      <c r="K86" s="32">
        <f t="shared" si="38"/>
        <v>0</v>
      </c>
    </row>
    <row r="87" spans="1:12" x14ac:dyDescent="0.25">
      <c r="A87" s="10" t="s">
        <v>16</v>
      </c>
      <c r="B87" s="10" t="s">
        <v>17</v>
      </c>
      <c r="C87" s="10"/>
      <c r="D87" s="31">
        <f t="shared" si="39"/>
        <v>574208204.42000008</v>
      </c>
      <c r="E87" s="31">
        <f>SUM(E89:E92)+E95</f>
        <v>101524190</v>
      </c>
      <c r="F87" s="36">
        <f>SUM(F89:F92)+F95+F93</f>
        <v>239360275.42000002</v>
      </c>
      <c r="G87" s="36">
        <f>SUM(G89:G92)+G95+G93</f>
        <v>52923739</v>
      </c>
      <c r="H87" s="36">
        <f>SUM(H89:H92)+H95+H93</f>
        <v>44455000</v>
      </c>
      <c r="I87" s="31">
        <f t="shared" ref="I87" si="41">SUM(I89:I92)+I95</f>
        <v>45315000</v>
      </c>
      <c r="J87" s="31">
        <f t="shared" ref="J87:K87" si="42">SUM(J89:J92)+J95</f>
        <v>45315000</v>
      </c>
      <c r="K87" s="31">
        <f t="shared" si="42"/>
        <v>45315000</v>
      </c>
    </row>
    <row r="88" spans="1:12" x14ac:dyDescent="0.25">
      <c r="A88" s="10"/>
      <c r="B88" s="10"/>
      <c r="C88" s="10" t="s">
        <v>22</v>
      </c>
      <c r="D88" s="31">
        <f t="shared" si="39"/>
        <v>397823604.42000002</v>
      </c>
      <c r="E88" s="33">
        <f>E89+E90+E91+E92</f>
        <v>101524190</v>
      </c>
      <c r="F88" s="33">
        <f t="shared" ref="F88:K88" si="43">F89+F90+F91+F92</f>
        <v>153605675.42000002</v>
      </c>
      <c r="G88" s="33">
        <f t="shared" si="43"/>
        <v>52923739</v>
      </c>
      <c r="H88" s="33">
        <f t="shared" si="43"/>
        <v>44455000</v>
      </c>
      <c r="I88" s="33">
        <f t="shared" si="43"/>
        <v>45315000</v>
      </c>
      <c r="J88" s="33">
        <f t="shared" si="43"/>
        <v>0</v>
      </c>
      <c r="K88" s="33">
        <f t="shared" si="43"/>
        <v>0</v>
      </c>
    </row>
    <row r="89" spans="1:12" x14ac:dyDescent="0.25">
      <c r="A89" s="10"/>
      <c r="B89" s="10"/>
      <c r="C89" s="10" t="s">
        <v>5</v>
      </c>
      <c r="D89" s="31">
        <f t="shared" si="39"/>
        <v>0</v>
      </c>
      <c r="E89" s="29"/>
      <c r="F89" s="29"/>
      <c r="G89" s="29"/>
      <c r="H89" s="29"/>
      <c r="I89" s="29"/>
      <c r="J89" s="29"/>
      <c r="K89" s="29"/>
    </row>
    <row r="90" spans="1:12" x14ac:dyDescent="0.25">
      <c r="A90" s="10"/>
      <c r="B90" s="10"/>
      <c r="C90" s="10" t="s">
        <v>21</v>
      </c>
      <c r="D90" s="31">
        <f t="shared" si="39"/>
        <v>222340037</v>
      </c>
      <c r="E90" s="29">
        <f>(25519.19+1005)*1000</f>
        <v>26524190</v>
      </c>
      <c r="F90" s="68">
        <v>53180590</v>
      </c>
      <c r="G90" s="76">
        <v>52865257</v>
      </c>
      <c r="H90" s="29">
        <v>44455000</v>
      </c>
      <c r="I90" s="29">
        <v>45315000</v>
      </c>
      <c r="J90" s="29"/>
      <c r="K90" s="29"/>
    </row>
    <row r="91" spans="1:12" x14ac:dyDescent="0.25">
      <c r="A91" s="10"/>
      <c r="B91" s="10" t="s">
        <v>31</v>
      </c>
      <c r="C91" s="10" t="s">
        <v>7</v>
      </c>
      <c r="D91" s="31">
        <f t="shared" si="39"/>
        <v>175483567.42000002</v>
      </c>
      <c r="E91" s="30">
        <v>75000000</v>
      </c>
      <c r="F91" s="71">
        <v>100425085.42</v>
      </c>
      <c r="G91" s="75">
        <v>58482</v>
      </c>
      <c r="H91" s="30"/>
      <c r="I91" s="30">
        <v>0</v>
      </c>
      <c r="J91" s="30">
        <v>0</v>
      </c>
      <c r="K91" s="30">
        <v>0</v>
      </c>
    </row>
    <row r="92" spans="1:12" x14ac:dyDescent="0.25">
      <c r="A92" s="10"/>
      <c r="B92" s="10"/>
      <c r="C92" s="10" t="s">
        <v>36</v>
      </c>
      <c r="D92" s="31">
        <f t="shared" si="39"/>
        <v>0</v>
      </c>
      <c r="E92" s="30"/>
      <c r="F92" s="30"/>
      <c r="G92" s="30"/>
      <c r="H92" s="30"/>
      <c r="I92" s="30"/>
      <c r="J92" s="30"/>
      <c r="K92" s="30"/>
    </row>
    <row r="93" spans="1:12" s="38" customFormat="1" x14ac:dyDescent="0.25">
      <c r="A93" s="35"/>
      <c r="B93" s="35"/>
      <c r="C93" s="35" t="s">
        <v>43</v>
      </c>
      <c r="D93" s="31">
        <f t="shared" si="39"/>
        <v>85754600</v>
      </c>
      <c r="E93" s="37"/>
      <c r="F93" s="37">
        <v>85754600</v>
      </c>
      <c r="G93" s="37">
        <v>0</v>
      </c>
      <c r="H93" s="37"/>
      <c r="I93" s="37"/>
      <c r="J93" s="37"/>
      <c r="K93" s="37"/>
      <c r="L93" s="48"/>
    </row>
    <row r="94" spans="1:12" x14ac:dyDescent="0.25">
      <c r="A94" s="10"/>
      <c r="B94" s="10"/>
      <c r="C94" s="10" t="s">
        <v>8</v>
      </c>
      <c r="D94" s="31">
        <f t="shared" si="39"/>
        <v>397823604.42000002</v>
      </c>
      <c r="E94" s="29">
        <f>E87-E95</f>
        <v>101524190</v>
      </c>
      <c r="F94" s="53">
        <f>F87-F95-F93</f>
        <v>153605675.42000002</v>
      </c>
      <c r="G94" s="29">
        <f>G87-G95-G93</f>
        <v>52923739</v>
      </c>
      <c r="H94" s="29">
        <f t="shared" ref="H94:K94" si="44">H87-H95</f>
        <v>44455000</v>
      </c>
      <c r="I94" s="29">
        <f t="shared" si="44"/>
        <v>45315000</v>
      </c>
      <c r="J94" s="29">
        <f t="shared" si="44"/>
        <v>0</v>
      </c>
      <c r="K94" s="29">
        <f t="shared" si="44"/>
        <v>0</v>
      </c>
    </row>
    <row r="95" spans="1:12" x14ac:dyDescent="0.25">
      <c r="A95" s="10"/>
      <c r="B95" s="10"/>
      <c r="C95" s="10" t="s">
        <v>9</v>
      </c>
      <c r="D95" s="31">
        <f t="shared" si="39"/>
        <v>90630000</v>
      </c>
      <c r="E95" s="34">
        <f>SUM(E96:E98)</f>
        <v>0</v>
      </c>
      <c r="F95" s="34">
        <f t="shared" ref="F95:K95" si="45">SUM(F96:F98)</f>
        <v>0</v>
      </c>
      <c r="G95" s="34">
        <f t="shared" si="45"/>
        <v>0</v>
      </c>
      <c r="H95" s="34">
        <f t="shared" si="45"/>
        <v>0</v>
      </c>
      <c r="I95" s="34">
        <f t="shared" si="45"/>
        <v>0</v>
      </c>
      <c r="J95" s="34">
        <f t="shared" si="45"/>
        <v>45315000</v>
      </c>
      <c r="K95" s="34">
        <f t="shared" si="45"/>
        <v>45315000</v>
      </c>
    </row>
    <row r="96" spans="1:12" x14ac:dyDescent="0.25">
      <c r="A96" s="10"/>
      <c r="B96" s="10"/>
      <c r="C96" s="10" t="s">
        <v>5</v>
      </c>
      <c r="D96" s="31">
        <f t="shared" si="39"/>
        <v>0</v>
      </c>
      <c r="E96" s="29"/>
      <c r="F96" s="29"/>
      <c r="G96" s="29"/>
      <c r="H96" s="29"/>
      <c r="I96" s="29"/>
      <c r="J96" s="29"/>
      <c r="K96" s="29"/>
    </row>
    <row r="97" spans="1:11" x14ac:dyDescent="0.25">
      <c r="A97" s="10"/>
      <c r="B97" s="10"/>
      <c r="C97" s="10" t="s">
        <v>6</v>
      </c>
      <c r="D97" s="31">
        <f t="shared" si="39"/>
        <v>90630000</v>
      </c>
      <c r="E97" s="29"/>
      <c r="F97" s="29"/>
      <c r="G97" s="29"/>
      <c r="H97" s="29"/>
      <c r="I97" s="29"/>
      <c r="J97" s="29">
        <v>45315000</v>
      </c>
      <c r="K97" s="29">
        <v>45315000</v>
      </c>
    </row>
    <row r="98" spans="1:11" x14ac:dyDescent="0.25">
      <c r="A98" s="10"/>
      <c r="B98" s="10"/>
      <c r="C98" s="10" t="s">
        <v>7</v>
      </c>
      <c r="D98" s="31">
        <f t="shared" si="39"/>
        <v>0</v>
      </c>
      <c r="E98" s="29"/>
      <c r="F98" s="29"/>
      <c r="G98" s="29"/>
      <c r="H98" s="29"/>
      <c r="I98" s="29"/>
      <c r="J98" s="29"/>
      <c r="K98" s="29"/>
    </row>
    <row r="99" spans="1:11" x14ac:dyDescent="0.25">
      <c r="A99" s="10" t="s">
        <v>18</v>
      </c>
      <c r="B99" s="10" t="s">
        <v>19</v>
      </c>
      <c r="C99" s="10"/>
      <c r="D99" s="31">
        <f t="shared" si="39"/>
        <v>282105725</v>
      </c>
      <c r="E99" s="31">
        <f>SUM(E101:E104)+E107</f>
        <v>1995000</v>
      </c>
      <c r="F99" s="31">
        <f t="shared" ref="F99:G99" si="46">SUM(F101:F104)+F107</f>
        <v>0</v>
      </c>
      <c r="G99" s="31">
        <f t="shared" si="46"/>
        <v>0</v>
      </c>
      <c r="H99" s="31">
        <f>SUM(H101:H104)+H107+H105</f>
        <v>47300000</v>
      </c>
      <c r="I99" s="31">
        <f>SUM(I101:I104)+I107+I105</f>
        <v>232810725</v>
      </c>
      <c r="J99" s="31">
        <f t="shared" ref="J99:K99" si="47">SUM(J101:J104)+J107</f>
        <v>0</v>
      </c>
      <c r="K99" s="31">
        <f t="shared" si="47"/>
        <v>0</v>
      </c>
    </row>
    <row r="100" spans="1:11" x14ac:dyDescent="0.25">
      <c r="A100" s="10"/>
      <c r="B100" s="10"/>
      <c r="C100" s="10" t="s">
        <v>22</v>
      </c>
      <c r="D100" s="31">
        <f t="shared" si="39"/>
        <v>1995000</v>
      </c>
      <c r="E100" s="33">
        <f>E101+E102+E103+E104</f>
        <v>1995000</v>
      </c>
      <c r="F100" s="33">
        <f t="shared" ref="F100:K100" si="48">F101+F102+F103+F104</f>
        <v>0</v>
      </c>
      <c r="G100" s="33">
        <f t="shared" si="48"/>
        <v>0</v>
      </c>
      <c r="H100" s="33">
        <f t="shared" si="48"/>
        <v>0</v>
      </c>
      <c r="I100" s="33">
        <f t="shared" si="48"/>
        <v>0</v>
      </c>
      <c r="J100" s="33">
        <f t="shared" si="48"/>
        <v>0</v>
      </c>
      <c r="K100" s="33">
        <f t="shared" si="48"/>
        <v>0</v>
      </c>
    </row>
    <row r="101" spans="1:11" x14ac:dyDescent="0.25">
      <c r="A101" s="10"/>
      <c r="B101" s="10"/>
      <c r="C101" s="10" t="s">
        <v>5</v>
      </c>
      <c r="D101" s="31">
        <f t="shared" si="39"/>
        <v>0</v>
      </c>
      <c r="E101" s="29"/>
      <c r="F101" s="29"/>
      <c r="G101" s="29"/>
      <c r="H101" s="29"/>
      <c r="I101" s="29"/>
      <c r="J101" s="29"/>
      <c r="K101" s="29"/>
    </row>
    <row r="102" spans="1:11" x14ac:dyDescent="0.25">
      <c r="A102" s="10"/>
      <c r="B102" s="10"/>
      <c r="C102" s="10" t="s">
        <v>6</v>
      </c>
      <c r="D102" s="31">
        <f t="shared" si="39"/>
        <v>1995000</v>
      </c>
      <c r="E102" s="29">
        <f>(3000-1005)*1000</f>
        <v>1995000</v>
      </c>
      <c r="F102" s="29"/>
      <c r="G102" s="29"/>
      <c r="H102" s="29"/>
      <c r="I102" s="29"/>
      <c r="J102" s="29"/>
      <c r="K102" s="29"/>
    </row>
    <row r="103" spans="1:11" x14ac:dyDescent="0.25">
      <c r="A103" s="10"/>
      <c r="B103" s="10"/>
      <c r="C103" s="10" t="s">
        <v>7</v>
      </c>
      <c r="D103" s="31">
        <f t="shared" si="39"/>
        <v>0</v>
      </c>
      <c r="E103" s="30"/>
      <c r="F103" s="30"/>
      <c r="G103" s="30"/>
      <c r="H103" s="30"/>
      <c r="I103" s="30"/>
      <c r="J103" s="30"/>
      <c r="K103" s="30"/>
    </row>
    <row r="104" spans="1:11" x14ac:dyDescent="0.25">
      <c r="A104" s="10"/>
      <c r="B104" s="10"/>
      <c r="C104" s="10" t="s">
        <v>36</v>
      </c>
      <c r="D104" s="31">
        <f t="shared" si="39"/>
        <v>0</v>
      </c>
      <c r="E104" s="30"/>
      <c r="F104" s="30"/>
      <c r="G104" s="30"/>
      <c r="H104" s="30"/>
      <c r="I104" s="30"/>
      <c r="J104" s="30"/>
      <c r="K104" s="30"/>
    </row>
    <row r="105" spans="1:11" x14ac:dyDescent="0.25">
      <c r="A105" s="10"/>
      <c r="B105" s="10"/>
      <c r="C105" s="10" t="s">
        <v>43</v>
      </c>
      <c r="D105" s="31">
        <f t="shared" si="39"/>
        <v>37300000</v>
      </c>
      <c r="E105" s="30"/>
      <c r="F105" s="30"/>
      <c r="G105" s="30"/>
      <c r="H105" s="30">
        <v>0</v>
      </c>
      <c r="I105" s="30">
        <v>37300000</v>
      </c>
      <c r="J105" s="30"/>
      <c r="K105" s="30"/>
    </row>
    <row r="106" spans="1:11" x14ac:dyDescent="0.25">
      <c r="A106" s="10"/>
      <c r="B106" s="10"/>
      <c r="C106" s="10" t="s">
        <v>8</v>
      </c>
      <c r="D106" s="31">
        <f t="shared" si="39"/>
        <v>1995000</v>
      </c>
      <c r="E106" s="29">
        <f>E99-E107</f>
        <v>1995000</v>
      </c>
      <c r="F106" s="29">
        <f t="shared" ref="F106:K106" si="49">F99-F107</f>
        <v>0</v>
      </c>
      <c r="G106" s="29">
        <f t="shared" si="49"/>
        <v>0</v>
      </c>
      <c r="H106" s="29">
        <f>H99-H107-H105</f>
        <v>0</v>
      </c>
      <c r="I106" s="29">
        <f>I99-I107-I105</f>
        <v>0</v>
      </c>
      <c r="J106" s="29">
        <f t="shared" si="49"/>
        <v>0</v>
      </c>
      <c r="K106" s="29">
        <f t="shared" si="49"/>
        <v>0</v>
      </c>
    </row>
    <row r="107" spans="1:11" x14ac:dyDescent="0.25">
      <c r="A107" s="10"/>
      <c r="B107" s="10"/>
      <c r="C107" s="10" t="s">
        <v>9</v>
      </c>
      <c r="D107" s="31">
        <f t="shared" si="39"/>
        <v>242810725</v>
      </c>
      <c r="E107" s="34">
        <f>SUM(E108:E110)</f>
        <v>0</v>
      </c>
      <c r="F107" s="34">
        <f t="shared" ref="F107:K107" si="50">SUM(F108:F110)</f>
        <v>0</v>
      </c>
      <c r="G107" s="34">
        <f t="shared" si="50"/>
        <v>0</v>
      </c>
      <c r="H107" s="34">
        <f t="shared" si="50"/>
        <v>47300000</v>
      </c>
      <c r="I107" s="34">
        <f t="shared" si="50"/>
        <v>195510725</v>
      </c>
      <c r="J107" s="34">
        <f t="shared" si="50"/>
        <v>0</v>
      </c>
      <c r="K107" s="34">
        <f t="shared" si="50"/>
        <v>0</v>
      </c>
    </row>
    <row r="108" spans="1:11" x14ac:dyDescent="0.25">
      <c r="A108" s="10"/>
      <c r="B108" s="10"/>
      <c r="C108" s="10" t="s">
        <v>5</v>
      </c>
      <c r="D108" s="31">
        <f t="shared" si="39"/>
        <v>74900000</v>
      </c>
      <c r="E108" s="29"/>
      <c r="F108" s="29"/>
      <c r="G108" s="29"/>
      <c r="H108" s="29">
        <v>20300000</v>
      </c>
      <c r="I108" s="29">
        <v>54600000</v>
      </c>
      <c r="J108" s="29"/>
      <c r="K108" s="29"/>
    </row>
    <row r="109" spans="1:11" x14ac:dyDescent="0.25">
      <c r="A109" s="10"/>
      <c r="B109" s="10"/>
      <c r="C109" s="10" t="s">
        <v>6</v>
      </c>
      <c r="D109" s="31">
        <f t="shared" si="39"/>
        <v>167910725</v>
      </c>
      <c r="E109" s="29"/>
      <c r="F109" s="29"/>
      <c r="G109" s="29"/>
      <c r="H109" s="29">
        <v>27000000</v>
      </c>
      <c r="I109" s="29">
        <v>140910725</v>
      </c>
      <c r="J109" s="29"/>
      <c r="K109" s="29"/>
    </row>
    <row r="110" spans="1:11" x14ac:dyDescent="0.25">
      <c r="A110" s="10"/>
      <c r="B110" s="10"/>
      <c r="C110" s="10" t="s">
        <v>7</v>
      </c>
      <c r="D110" s="31">
        <f t="shared" si="39"/>
        <v>0</v>
      </c>
      <c r="E110" s="29"/>
      <c r="F110" s="29"/>
      <c r="G110" s="29"/>
      <c r="H110" s="29">
        <v>0</v>
      </c>
      <c r="I110" s="29">
        <v>0</v>
      </c>
      <c r="J110" s="29"/>
      <c r="K110" s="29"/>
    </row>
    <row r="111" spans="1:11" x14ac:dyDescent="0.25">
      <c r="A111" s="10">
        <v>4</v>
      </c>
      <c r="B111" s="10" t="s">
        <v>39</v>
      </c>
      <c r="C111" s="10"/>
      <c r="D111" s="31">
        <f t="shared" si="39"/>
        <v>96713630.659999996</v>
      </c>
      <c r="E111" s="31">
        <f>SUM(E113:E117)+E120</f>
        <v>0</v>
      </c>
      <c r="F111" s="31">
        <f>SUM(F113:F116)+F120</f>
        <v>16713630.66</v>
      </c>
      <c r="G111" s="54">
        <f t="shared" ref="G111:I111" si="51">SUM(G113:G116)+G120</f>
        <v>16000000</v>
      </c>
      <c r="H111" s="54">
        <f t="shared" si="51"/>
        <v>16000000</v>
      </c>
      <c r="I111" s="54">
        <f t="shared" si="51"/>
        <v>16000000</v>
      </c>
      <c r="J111" s="54">
        <f t="shared" ref="J111:K111" si="52">SUM(J113:J116)+J120</f>
        <v>16000000</v>
      </c>
      <c r="K111" s="54">
        <f t="shared" si="52"/>
        <v>16000000</v>
      </c>
    </row>
    <row r="112" spans="1:11" x14ac:dyDescent="0.25">
      <c r="A112" s="10"/>
      <c r="B112" s="10"/>
      <c r="C112" s="10" t="s">
        <v>22</v>
      </c>
      <c r="D112" s="31">
        <f t="shared" si="39"/>
        <v>48713630.659999996</v>
      </c>
      <c r="E112" s="33">
        <f>E113+E114+E116+E117</f>
        <v>0</v>
      </c>
      <c r="F112" s="33">
        <f>F113+F114+F116+F117</f>
        <v>16713630.66</v>
      </c>
      <c r="G112" s="72">
        <f t="shared" ref="G112:K112" si="53">G113+G114+G116+G117</f>
        <v>0</v>
      </c>
      <c r="H112" s="72">
        <f t="shared" si="53"/>
        <v>16000000</v>
      </c>
      <c r="I112" s="72">
        <f t="shared" si="53"/>
        <v>16000000</v>
      </c>
      <c r="J112" s="33">
        <f t="shared" si="53"/>
        <v>0</v>
      </c>
      <c r="K112" s="33">
        <f t="shared" si="53"/>
        <v>0</v>
      </c>
    </row>
    <row r="113" spans="1:11" x14ac:dyDescent="0.25">
      <c r="A113" s="10"/>
      <c r="B113" s="10"/>
      <c r="C113" s="10" t="s">
        <v>5</v>
      </c>
      <c r="D113" s="31">
        <f t="shared" si="39"/>
        <v>0</v>
      </c>
      <c r="E113" s="32">
        <f>E126+E152</f>
        <v>0</v>
      </c>
      <c r="F113" s="32">
        <f t="shared" ref="F113:K114" si="54">F126+F152</f>
        <v>0</v>
      </c>
      <c r="G113" s="70">
        <f t="shared" si="54"/>
        <v>0</v>
      </c>
      <c r="H113" s="70">
        <f t="shared" si="54"/>
        <v>0</v>
      </c>
      <c r="I113" s="70">
        <f t="shared" si="54"/>
        <v>0</v>
      </c>
      <c r="J113" s="32">
        <f t="shared" si="54"/>
        <v>0</v>
      </c>
      <c r="K113" s="32">
        <f t="shared" si="54"/>
        <v>0</v>
      </c>
    </row>
    <row r="114" spans="1:11" x14ac:dyDescent="0.25">
      <c r="A114" s="10"/>
      <c r="B114" s="10"/>
      <c r="C114" s="10" t="s">
        <v>6</v>
      </c>
      <c r="D114" s="31">
        <f t="shared" si="39"/>
        <v>46277949.119999997</v>
      </c>
      <c r="E114" s="32">
        <f>E127+E153</f>
        <v>0</v>
      </c>
      <c r="F114" s="32">
        <f t="shared" si="54"/>
        <v>15877949.119999999</v>
      </c>
      <c r="G114" s="70">
        <f t="shared" si="54"/>
        <v>0</v>
      </c>
      <c r="H114" s="70">
        <f t="shared" si="54"/>
        <v>15200000</v>
      </c>
      <c r="I114" s="70">
        <f t="shared" si="54"/>
        <v>15200000</v>
      </c>
      <c r="J114" s="32">
        <f t="shared" si="54"/>
        <v>0</v>
      </c>
      <c r="K114" s="32">
        <f t="shared" si="54"/>
        <v>0</v>
      </c>
    </row>
    <row r="115" spans="1:11" x14ac:dyDescent="0.25">
      <c r="A115" s="9"/>
      <c r="B115" s="9"/>
      <c r="C115" s="9" t="s">
        <v>44</v>
      </c>
      <c r="D115" s="31">
        <f t="shared" si="39"/>
        <v>0</v>
      </c>
      <c r="E115" s="42">
        <f t="shared" ref="E115:K117" si="55">E128</f>
        <v>0</v>
      </c>
      <c r="F115" s="42">
        <f t="shared" si="55"/>
        <v>0</v>
      </c>
      <c r="G115" s="70">
        <f t="shared" si="55"/>
        <v>0</v>
      </c>
      <c r="H115" s="70">
        <f t="shared" si="55"/>
        <v>0</v>
      </c>
      <c r="I115" s="70">
        <f t="shared" si="55"/>
        <v>0</v>
      </c>
      <c r="J115" s="42">
        <f t="shared" si="55"/>
        <v>0</v>
      </c>
      <c r="K115" s="42">
        <f t="shared" si="55"/>
        <v>0</v>
      </c>
    </row>
    <row r="116" spans="1:11" x14ac:dyDescent="0.25">
      <c r="A116" s="10"/>
      <c r="B116" s="10"/>
      <c r="C116" s="10" t="s">
        <v>7</v>
      </c>
      <c r="D116" s="31">
        <f t="shared" si="39"/>
        <v>2435681.54</v>
      </c>
      <c r="E116" s="32">
        <f t="shared" ref="E116:K116" si="56">E129+E155</f>
        <v>0</v>
      </c>
      <c r="F116" s="32">
        <f t="shared" si="56"/>
        <v>835681.54</v>
      </c>
      <c r="G116" s="70">
        <f t="shared" si="56"/>
        <v>0</v>
      </c>
      <c r="H116" s="70">
        <f t="shared" si="56"/>
        <v>800000</v>
      </c>
      <c r="I116" s="70">
        <f t="shared" si="56"/>
        <v>800000</v>
      </c>
      <c r="J116" s="32">
        <f t="shared" si="56"/>
        <v>0</v>
      </c>
      <c r="K116" s="32">
        <f t="shared" si="56"/>
        <v>0</v>
      </c>
    </row>
    <row r="117" spans="1:11" x14ac:dyDescent="0.25">
      <c r="A117" s="9"/>
      <c r="B117" s="9"/>
      <c r="C117" s="9" t="s">
        <v>44</v>
      </c>
      <c r="D117" s="31">
        <f t="shared" si="39"/>
        <v>0</v>
      </c>
      <c r="E117" s="42">
        <f t="shared" si="55"/>
        <v>0</v>
      </c>
      <c r="F117" s="42">
        <f t="shared" si="55"/>
        <v>0</v>
      </c>
      <c r="G117" s="70">
        <f t="shared" si="55"/>
        <v>0</v>
      </c>
      <c r="H117" s="70">
        <f t="shared" si="55"/>
        <v>0</v>
      </c>
      <c r="I117" s="70">
        <f t="shared" si="55"/>
        <v>0</v>
      </c>
      <c r="J117" s="42">
        <f t="shared" si="55"/>
        <v>0</v>
      </c>
      <c r="K117" s="42">
        <f t="shared" si="55"/>
        <v>0</v>
      </c>
    </row>
    <row r="118" spans="1:11" x14ac:dyDescent="0.25">
      <c r="A118" s="10"/>
      <c r="B118" s="10"/>
      <c r="C118" s="10" t="s">
        <v>43</v>
      </c>
      <c r="D118" s="31">
        <f t="shared" si="39"/>
        <v>0</v>
      </c>
      <c r="E118" s="32">
        <f t="shared" ref="E118:K123" si="57">E131+E157</f>
        <v>0</v>
      </c>
      <c r="F118" s="32">
        <f t="shared" si="57"/>
        <v>0</v>
      </c>
      <c r="G118" s="70">
        <f t="shared" si="57"/>
        <v>0</v>
      </c>
      <c r="H118" s="70">
        <f t="shared" si="57"/>
        <v>0</v>
      </c>
      <c r="I118" s="70">
        <f t="shared" si="57"/>
        <v>0</v>
      </c>
      <c r="J118" s="32">
        <f t="shared" si="57"/>
        <v>0</v>
      </c>
      <c r="K118" s="32">
        <f t="shared" si="57"/>
        <v>0</v>
      </c>
    </row>
    <row r="119" spans="1:11" x14ac:dyDescent="0.25">
      <c r="A119" s="10"/>
      <c r="B119" s="10"/>
      <c r="C119" s="10" t="s">
        <v>8</v>
      </c>
      <c r="D119" s="31">
        <f t="shared" si="39"/>
        <v>48713630.659999996</v>
      </c>
      <c r="E119" s="32">
        <f t="shared" si="57"/>
        <v>0</v>
      </c>
      <c r="F119" s="32">
        <f t="shared" si="57"/>
        <v>16713630.66</v>
      </c>
      <c r="G119" s="70">
        <f t="shared" si="57"/>
        <v>0</v>
      </c>
      <c r="H119" s="70">
        <f t="shared" si="57"/>
        <v>16000000</v>
      </c>
      <c r="I119" s="70">
        <f t="shared" si="57"/>
        <v>16000000</v>
      </c>
      <c r="J119" s="32">
        <f t="shared" si="57"/>
        <v>0</v>
      </c>
      <c r="K119" s="32">
        <f t="shared" si="57"/>
        <v>0</v>
      </c>
    </row>
    <row r="120" spans="1:11" x14ac:dyDescent="0.25">
      <c r="A120" s="10"/>
      <c r="B120" s="10"/>
      <c r="C120" s="10" t="s">
        <v>9</v>
      </c>
      <c r="D120" s="31">
        <f t="shared" si="39"/>
        <v>48000000</v>
      </c>
      <c r="E120" s="32">
        <f t="shared" si="57"/>
        <v>0</v>
      </c>
      <c r="F120" s="32">
        <f t="shared" si="57"/>
        <v>0</v>
      </c>
      <c r="G120" s="70">
        <f t="shared" si="57"/>
        <v>16000000</v>
      </c>
      <c r="H120" s="70">
        <f t="shared" si="57"/>
        <v>0</v>
      </c>
      <c r="I120" s="70">
        <f t="shared" si="57"/>
        <v>0</v>
      </c>
      <c r="J120" s="32">
        <f t="shared" si="57"/>
        <v>16000000</v>
      </c>
      <c r="K120" s="32">
        <f t="shared" si="57"/>
        <v>16000000</v>
      </c>
    </row>
    <row r="121" spans="1:11" x14ac:dyDescent="0.25">
      <c r="A121" s="10"/>
      <c r="B121" s="10"/>
      <c r="C121" s="10" t="s">
        <v>5</v>
      </c>
      <c r="D121" s="31">
        <f t="shared" si="39"/>
        <v>0</v>
      </c>
      <c r="E121" s="32">
        <f t="shared" si="57"/>
        <v>0</v>
      </c>
      <c r="F121" s="32">
        <f t="shared" si="57"/>
        <v>0</v>
      </c>
      <c r="G121" s="70">
        <f t="shared" si="57"/>
        <v>0</v>
      </c>
      <c r="H121" s="70">
        <f t="shared" si="57"/>
        <v>0</v>
      </c>
      <c r="I121" s="70">
        <f t="shared" si="57"/>
        <v>0</v>
      </c>
      <c r="J121" s="32">
        <f t="shared" si="57"/>
        <v>0</v>
      </c>
      <c r="K121" s="32">
        <f t="shared" si="57"/>
        <v>0</v>
      </c>
    </row>
    <row r="122" spans="1:11" x14ac:dyDescent="0.25">
      <c r="A122" s="10"/>
      <c r="B122" s="10"/>
      <c r="C122" s="10" t="s">
        <v>6</v>
      </c>
      <c r="D122" s="31">
        <f t="shared" si="39"/>
        <v>45600000</v>
      </c>
      <c r="E122" s="32">
        <f t="shared" si="57"/>
        <v>0</v>
      </c>
      <c r="F122" s="32">
        <f t="shared" si="57"/>
        <v>0</v>
      </c>
      <c r="G122" s="70">
        <f t="shared" si="57"/>
        <v>15200000</v>
      </c>
      <c r="H122" s="70">
        <f t="shared" si="57"/>
        <v>0</v>
      </c>
      <c r="I122" s="70">
        <f t="shared" si="57"/>
        <v>0</v>
      </c>
      <c r="J122" s="32">
        <f t="shared" si="57"/>
        <v>15200000</v>
      </c>
      <c r="K122" s="32">
        <f t="shared" si="57"/>
        <v>15200000</v>
      </c>
    </row>
    <row r="123" spans="1:11" x14ac:dyDescent="0.25">
      <c r="A123" s="10"/>
      <c r="B123" s="10"/>
      <c r="C123" s="10" t="s">
        <v>7</v>
      </c>
      <c r="D123" s="31">
        <f t="shared" si="39"/>
        <v>2400000</v>
      </c>
      <c r="E123" s="32">
        <f t="shared" si="57"/>
        <v>0</v>
      </c>
      <c r="F123" s="32">
        <f t="shared" si="57"/>
        <v>0</v>
      </c>
      <c r="G123" s="70">
        <f t="shared" si="57"/>
        <v>800000</v>
      </c>
      <c r="H123" s="70">
        <f t="shared" si="57"/>
        <v>0</v>
      </c>
      <c r="I123" s="70">
        <f t="shared" si="57"/>
        <v>0</v>
      </c>
      <c r="J123" s="32">
        <f t="shared" si="57"/>
        <v>800000</v>
      </c>
      <c r="K123" s="32">
        <f t="shared" si="57"/>
        <v>800000</v>
      </c>
    </row>
    <row r="124" spans="1:11" x14ac:dyDescent="0.25">
      <c r="A124" s="10" t="s">
        <v>33</v>
      </c>
      <c r="B124" s="10" t="s">
        <v>47</v>
      </c>
      <c r="C124" s="10"/>
      <c r="D124" s="31">
        <f t="shared" si="39"/>
        <v>0</v>
      </c>
      <c r="E124" s="31">
        <f>SUM(E126:E130)+E133</f>
        <v>0</v>
      </c>
      <c r="F124" s="31">
        <f>SUM(F126:F130)+F133</f>
        <v>0</v>
      </c>
      <c r="G124" s="54">
        <f>SUM(G126:G130)+G133</f>
        <v>0</v>
      </c>
      <c r="H124" s="54">
        <f>SUM(H126:H130)+H133</f>
        <v>0</v>
      </c>
      <c r="I124" s="54">
        <f>SUM(I126:I130)+I133</f>
        <v>0</v>
      </c>
      <c r="J124" s="31">
        <f t="shared" ref="J124:K124" si="58">SUM(J126:J130)+J133</f>
        <v>0</v>
      </c>
      <c r="K124" s="31">
        <f t="shared" si="58"/>
        <v>0</v>
      </c>
    </row>
    <row r="125" spans="1:11" x14ac:dyDescent="0.25">
      <c r="A125" s="10"/>
      <c r="B125" s="10"/>
      <c r="C125" s="10" t="s">
        <v>22</v>
      </c>
      <c r="D125" s="31">
        <f t="shared" si="39"/>
        <v>0</v>
      </c>
      <c r="E125" s="33">
        <f>E126+E127+E129+E130</f>
        <v>0</v>
      </c>
      <c r="F125" s="33">
        <f>F126+F127+F129+F130</f>
        <v>0</v>
      </c>
      <c r="G125" s="72">
        <f>G126+G127+G129+G130</f>
        <v>0</v>
      </c>
      <c r="H125" s="72">
        <f>H126+H127+H129+H130</f>
        <v>0</v>
      </c>
      <c r="I125" s="72">
        <f>I126+I127+I129+I130</f>
        <v>0</v>
      </c>
      <c r="J125" s="33">
        <f t="shared" ref="J125:K125" si="59">J126+J127+J129+J130</f>
        <v>0</v>
      </c>
      <c r="K125" s="33">
        <f t="shared" si="59"/>
        <v>0</v>
      </c>
    </row>
    <row r="126" spans="1:11" x14ac:dyDescent="0.25">
      <c r="A126" s="10"/>
      <c r="B126" s="10"/>
      <c r="C126" s="10" t="s">
        <v>5</v>
      </c>
      <c r="D126" s="31">
        <f t="shared" si="39"/>
        <v>0</v>
      </c>
      <c r="E126" s="29"/>
      <c r="F126" s="29"/>
      <c r="G126" s="68"/>
      <c r="H126" s="68"/>
      <c r="I126" s="68"/>
      <c r="J126" s="29"/>
      <c r="K126" s="29"/>
    </row>
    <row r="127" spans="1:11" x14ac:dyDescent="0.25">
      <c r="A127" s="10"/>
      <c r="B127" s="10"/>
      <c r="C127" s="10" t="s">
        <v>6</v>
      </c>
      <c r="D127" s="31">
        <f t="shared" si="39"/>
        <v>0</v>
      </c>
      <c r="E127" s="29">
        <v>0</v>
      </c>
      <c r="F127" s="29"/>
      <c r="G127" s="68"/>
      <c r="H127" s="68"/>
      <c r="I127" s="68"/>
      <c r="J127" s="29"/>
      <c r="K127" s="29"/>
    </row>
    <row r="128" spans="1:11" x14ac:dyDescent="0.25">
      <c r="A128" s="9"/>
      <c r="B128" s="9"/>
      <c r="C128" s="9" t="s">
        <v>44</v>
      </c>
      <c r="D128" s="31">
        <f t="shared" si="39"/>
        <v>0</v>
      </c>
      <c r="E128" s="40"/>
      <c r="F128" s="40"/>
      <c r="G128" s="68"/>
      <c r="H128" s="68"/>
      <c r="I128" s="68"/>
      <c r="J128" s="40"/>
      <c r="K128" s="40"/>
    </row>
    <row r="129" spans="1:11" x14ac:dyDescent="0.25">
      <c r="A129" s="10"/>
      <c r="B129" s="10"/>
      <c r="C129" s="10" t="s">
        <v>7</v>
      </c>
      <c r="D129" s="31">
        <f t="shared" si="39"/>
        <v>0</v>
      </c>
      <c r="E129" s="30">
        <v>0</v>
      </c>
      <c r="F129" s="30"/>
      <c r="G129" s="69"/>
      <c r="H129" s="69"/>
      <c r="I129" s="69"/>
      <c r="J129" s="30"/>
      <c r="K129" s="30"/>
    </row>
    <row r="130" spans="1:11" x14ac:dyDescent="0.25">
      <c r="A130" s="9"/>
      <c r="B130" s="9"/>
      <c r="C130" s="9" t="s">
        <v>44</v>
      </c>
      <c r="D130" s="31">
        <f t="shared" si="39"/>
        <v>0</v>
      </c>
      <c r="E130" s="41"/>
      <c r="F130" s="41"/>
      <c r="G130" s="41"/>
      <c r="H130" s="41"/>
      <c r="I130" s="41"/>
      <c r="J130" s="41"/>
      <c r="K130" s="41"/>
    </row>
    <row r="131" spans="1:11" x14ac:dyDescent="0.25">
      <c r="A131" s="10"/>
      <c r="B131" s="10"/>
      <c r="C131" s="10" t="s">
        <v>43</v>
      </c>
      <c r="D131" s="31">
        <f t="shared" si="39"/>
        <v>0</v>
      </c>
      <c r="E131" s="30"/>
      <c r="F131" s="30"/>
      <c r="G131" s="30"/>
      <c r="H131" s="30"/>
      <c r="I131" s="30"/>
      <c r="J131" s="30"/>
      <c r="K131" s="30"/>
    </row>
    <row r="132" spans="1:11" x14ac:dyDescent="0.25">
      <c r="A132" s="10"/>
      <c r="B132" s="10"/>
      <c r="C132" s="10" t="s">
        <v>8</v>
      </c>
      <c r="D132" s="31">
        <f t="shared" si="39"/>
        <v>0</v>
      </c>
      <c r="E132" s="29">
        <f>E124-E133</f>
        <v>0</v>
      </c>
      <c r="F132" s="29">
        <f>F124-F133</f>
        <v>0</v>
      </c>
      <c r="G132" s="29">
        <f>G124-G133</f>
        <v>0</v>
      </c>
      <c r="H132" s="29">
        <f>H124-H133</f>
        <v>0</v>
      </c>
      <c r="I132" s="29">
        <f>I124-I133</f>
        <v>0</v>
      </c>
      <c r="J132" s="29">
        <f t="shared" ref="J132:K132" si="60">J124-J133</f>
        <v>0</v>
      </c>
      <c r="K132" s="29">
        <f t="shared" si="60"/>
        <v>0</v>
      </c>
    </row>
    <row r="133" spans="1:11" x14ac:dyDescent="0.25">
      <c r="A133" s="10"/>
      <c r="B133" s="10"/>
      <c r="C133" s="10" t="s">
        <v>9</v>
      </c>
      <c r="D133" s="31">
        <f t="shared" si="39"/>
        <v>0</v>
      </c>
      <c r="E133" s="34">
        <f>SUM(E134:E136)</f>
        <v>0</v>
      </c>
      <c r="F133" s="34">
        <f t="shared" ref="F133:K133" si="61">SUM(F134:F136)</f>
        <v>0</v>
      </c>
      <c r="G133" s="34">
        <f t="shared" si="61"/>
        <v>0</v>
      </c>
      <c r="H133" s="34">
        <f t="shared" si="61"/>
        <v>0</v>
      </c>
      <c r="I133" s="34">
        <f t="shared" si="61"/>
        <v>0</v>
      </c>
      <c r="J133" s="34">
        <f t="shared" si="61"/>
        <v>0</v>
      </c>
      <c r="K133" s="34">
        <f t="shared" si="61"/>
        <v>0</v>
      </c>
    </row>
    <row r="134" spans="1:11" x14ac:dyDescent="0.25">
      <c r="A134" s="10"/>
      <c r="B134" s="10"/>
      <c r="C134" s="10" t="s">
        <v>5</v>
      </c>
      <c r="D134" s="31">
        <f t="shared" si="39"/>
        <v>0</v>
      </c>
      <c r="E134" s="29"/>
      <c r="F134" s="29"/>
      <c r="G134" s="29"/>
      <c r="H134" s="29"/>
      <c r="I134" s="29"/>
      <c r="J134" s="29"/>
      <c r="K134" s="29"/>
    </row>
    <row r="135" spans="1:11" x14ac:dyDescent="0.25">
      <c r="A135" s="10"/>
      <c r="B135" s="10"/>
      <c r="C135" s="10" t="s">
        <v>6</v>
      </c>
      <c r="D135" s="31">
        <f t="shared" si="39"/>
        <v>0</v>
      </c>
      <c r="E135" s="29">
        <v>0</v>
      </c>
      <c r="F135" s="29"/>
      <c r="G135" s="29"/>
      <c r="H135" s="29"/>
      <c r="I135" s="29"/>
      <c r="J135" s="29"/>
      <c r="K135" s="29"/>
    </row>
    <row r="136" spans="1:11" x14ac:dyDescent="0.25">
      <c r="A136" s="10"/>
      <c r="B136" s="10"/>
      <c r="C136" s="10" t="s">
        <v>7</v>
      </c>
      <c r="D136" s="31">
        <f t="shared" si="39"/>
        <v>0</v>
      </c>
      <c r="E136" s="29"/>
      <c r="F136" s="29"/>
      <c r="G136" s="29"/>
      <c r="H136" s="29"/>
      <c r="I136" s="29"/>
      <c r="J136" s="29"/>
      <c r="K136" s="29"/>
    </row>
    <row r="137" spans="1:11" x14ac:dyDescent="0.25">
      <c r="A137" s="9" t="s">
        <v>34</v>
      </c>
      <c r="B137" s="9" t="s">
        <v>36</v>
      </c>
      <c r="C137" s="9"/>
      <c r="D137" s="31">
        <f t="shared" si="39"/>
        <v>0</v>
      </c>
      <c r="E137" s="39">
        <f>SUM(E139:E143)+E146</f>
        <v>0</v>
      </c>
      <c r="F137" s="39">
        <f t="shared" ref="F137:I137" si="62">SUM(F139:F143)+F146</f>
        <v>0</v>
      </c>
      <c r="G137" s="39">
        <f t="shared" si="62"/>
        <v>0</v>
      </c>
      <c r="H137" s="39">
        <f t="shared" si="62"/>
        <v>0</v>
      </c>
      <c r="I137" s="39">
        <f t="shared" si="62"/>
        <v>0</v>
      </c>
      <c r="J137" s="39">
        <f t="shared" ref="J137:K137" si="63">SUM(J139:J143)+J146</f>
        <v>0</v>
      </c>
      <c r="K137" s="39">
        <f t="shared" si="63"/>
        <v>0</v>
      </c>
    </row>
    <row r="138" spans="1:11" x14ac:dyDescent="0.25">
      <c r="A138" s="9"/>
      <c r="B138" s="9"/>
      <c r="C138" s="9" t="s">
        <v>22</v>
      </c>
      <c r="D138" s="31">
        <f t="shared" si="39"/>
        <v>0</v>
      </c>
      <c r="E138" s="43">
        <f>E139+E140+E142+E143</f>
        <v>0</v>
      </c>
      <c r="F138" s="43">
        <f t="shared" ref="F138:K138" si="64">F139+F140+F142+F143</f>
        <v>0</v>
      </c>
      <c r="G138" s="43">
        <f t="shared" si="64"/>
        <v>0</v>
      </c>
      <c r="H138" s="43">
        <f t="shared" si="64"/>
        <v>0</v>
      </c>
      <c r="I138" s="43">
        <f t="shared" si="64"/>
        <v>0</v>
      </c>
      <c r="J138" s="43">
        <f t="shared" si="64"/>
        <v>0</v>
      </c>
      <c r="K138" s="43">
        <f t="shared" si="64"/>
        <v>0</v>
      </c>
    </row>
    <row r="139" spans="1:11" x14ac:dyDescent="0.25">
      <c r="A139" s="9"/>
      <c r="B139" s="9"/>
      <c r="C139" s="9" t="s">
        <v>5</v>
      </c>
      <c r="D139" s="31">
        <f t="shared" si="39"/>
        <v>0</v>
      </c>
      <c r="E139" s="40"/>
      <c r="F139" s="40"/>
      <c r="G139" s="40"/>
      <c r="H139" s="40"/>
      <c r="I139" s="40"/>
      <c r="J139" s="40"/>
      <c r="K139" s="40"/>
    </row>
    <row r="140" spans="1:11" x14ac:dyDescent="0.25">
      <c r="A140" s="9"/>
      <c r="B140" s="9"/>
      <c r="C140" s="9" t="s">
        <v>6</v>
      </c>
      <c r="D140" s="31">
        <f t="shared" si="39"/>
        <v>0</v>
      </c>
      <c r="E140" s="40">
        <v>0</v>
      </c>
      <c r="F140" s="40">
        <f>1996425-1996425</f>
        <v>0</v>
      </c>
      <c r="G140" s="40"/>
      <c r="H140" s="40"/>
      <c r="I140" s="40"/>
      <c r="J140" s="40"/>
      <c r="K140" s="40"/>
    </row>
    <row r="141" spans="1:11" x14ac:dyDescent="0.25">
      <c r="A141" s="9"/>
      <c r="B141" s="9"/>
      <c r="C141" s="9" t="s">
        <v>44</v>
      </c>
      <c r="D141" s="31">
        <f t="shared" si="39"/>
        <v>0</v>
      </c>
      <c r="E141" s="40"/>
      <c r="F141" s="40">
        <v>0</v>
      </c>
      <c r="G141" s="40"/>
      <c r="H141" s="40"/>
      <c r="I141" s="40"/>
      <c r="J141" s="40"/>
      <c r="K141" s="40"/>
    </row>
    <row r="142" spans="1:11" x14ac:dyDescent="0.25">
      <c r="A142" s="9"/>
      <c r="B142" s="9"/>
      <c r="C142" s="9" t="s">
        <v>7</v>
      </c>
      <c r="D142" s="31">
        <f t="shared" si="39"/>
        <v>0</v>
      </c>
      <c r="E142" s="41">
        <v>0</v>
      </c>
      <c r="F142" s="41"/>
      <c r="G142" s="41"/>
      <c r="H142" s="41"/>
      <c r="I142" s="41"/>
      <c r="J142" s="41"/>
      <c r="K142" s="41"/>
    </row>
    <row r="143" spans="1:11" x14ac:dyDescent="0.25">
      <c r="A143" s="9"/>
      <c r="B143" s="9"/>
      <c r="C143" s="9" t="s">
        <v>44</v>
      </c>
      <c r="D143" s="31">
        <f t="shared" si="39"/>
        <v>0</v>
      </c>
      <c r="E143" s="41"/>
      <c r="F143" s="41">
        <v>0</v>
      </c>
      <c r="G143" s="41"/>
      <c r="H143" s="41"/>
      <c r="I143" s="41"/>
      <c r="J143" s="41"/>
      <c r="K143" s="41"/>
    </row>
    <row r="144" spans="1:11" x14ac:dyDescent="0.25">
      <c r="A144" s="9"/>
      <c r="B144" s="9"/>
      <c r="C144" s="9" t="s">
        <v>43</v>
      </c>
      <c r="D144" s="31">
        <f t="shared" ref="D144:D162" si="65">SUM(E144:K144)</f>
        <v>0</v>
      </c>
      <c r="E144" s="41"/>
      <c r="F144" s="41"/>
      <c r="G144" s="41"/>
      <c r="H144" s="41"/>
      <c r="I144" s="41"/>
      <c r="J144" s="41"/>
      <c r="K144" s="41"/>
    </row>
    <row r="145" spans="1:11" x14ac:dyDescent="0.25">
      <c r="A145" s="9"/>
      <c r="B145" s="9"/>
      <c r="C145" s="9" t="s">
        <v>8</v>
      </c>
      <c r="D145" s="31">
        <f t="shared" si="65"/>
        <v>0</v>
      </c>
      <c r="E145" s="40">
        <f>E137-E146</f>
        <v>0</v>
      </c>
      <c r="F145" s="40">
        <f t="shared" ref="F145:K145" si="66">F137-F146</f>
        <v>0</v>
      </c>
      <c r="G145" s="40"/>
      <c r="H145" s="40"/>
      <c r="I145" s="40">
        <f t="shared" si="66"/>
        <v>0</v>
      </c>
      <c r="J145" s="40">
        <f t="shared" si="66"/>
        <v>0</v>
      </c>
      <c r="K145" s="40">
        <f t="shared" si="66"/>
        <v>0</v>
      </c>
    </row>
    <row r="146" spans="1:11" x14ac:dyDescent="0.25">
      <c r="A146" s="9"/>
      <c r="B146" s="9"/>
      <c r="C146" s="9" t="s">
        <v>9</v>
      </c>
      <c r="D146" s="31">
        <f t="shared" si="65"/>
        <v>0</v>
      </c>
      <c r="E146" s="44">
        <f>SUM(E147:E149)</f>
        <v>0</v>
      </c>
      <c r="F146" s="44">
        <f t="shared" ref="F146:K146" si="67">SUM(F147:F149)</f>
        <v>0</v>
      </c>
      <c r="G146" s="44">
        <f t="shared" si="67"/>
        <v>0</v>
      </c>
      <c r="H146" s="44">
        <f t="shared" si="67"/>
        <v>0</v>
      </c>
      <c r="I146" s="44">
        <f t="shared" si="67"/>
        <v>0</v>
      </c>
      <c r="J146" s="44">
        <f t="shared" si="67"/>
        <v>0</v>
      </c>
      <c r="K146" s="44">
        <f t="shared" si="67"/>
        <v>0</v>
      </c>
    </row>
    <row r="147" spans="1:11" x14ac:dyDescent="0.25">
      <c r="A147" s="9"/>
      <c r="B147" s="9"/>
      <c r="C147" s="9" t="s">
        <v>5</v>
      </c>
      <c r="D147" s="31">
        <f t="shared" si="65"/>
        <v>0</v>
      </c>
      <c r="E147" s="40"/>
      <c r="F147" s="40"/>
      <c r="G147" s="40"/>
      <c r="H147" s="40"/>
      <c r="I147" s="40"/>
      <c r="J147" s="40"/>
      <c r="K147" s="40"/>
    </row>
    <row r="148" spans="1:11" x14ac:dyDescent="0.25">
      <c r="A148" s="9"/>
      <c r="B148" s="9"/>
      <c r="C148" s="9" t="s">
        <v>6</v>
      </c>
      <c r="D148" s="31">
        <f t="shared" si="65"/>
        <v>0</v>
      </c>
      <c r="E148" s="40">
        <v>0</v>
      </c>
      <c r="F148" s="40"/>
      <c r="G148" s="40"/>
      <c r="H148" s="40"/>
      <c r="I148" s="40"/>
      <c r="J148" s="40"/>
      <c r="K148" s="40"/>
    </row>
    <row r="149" spans="1:11" x14ac:dyDescent="0.25">
      <c r="A149" s="9"/>
      <c r="B149" s="9"/>
      <c r="C149" s="9" t="s">
        <v>7</v>
      </c>
      <c r="D149" s="31">
        <f t="shared" si="65"/>
        <v>0</v>
      </c>
      <c r="E149" s="40"/>
      <c r="F149" s="40"/>
      <c r="G149" s="40"/>
      <c r="H149" s="40"/>
      <c r="I149" s="40"/>
      <c r="J149" s="40"/>
      <c r="K149" s="40"/>
    </row>
    <row r="150" spans="1:11" x14ac:dyDescent="0.25">
      <c r="A150" s="10" t="s">
        <v>46</v>
      </c>
      <c r="B150" s="10" t="s">
        <v>45</v>
      </c>
      <c r="C150" s="10"/>
      <c r="D150" s="31">
        <f t="shared" si="65"/>
        <v>96713630.659999996</v>
      </c>
      <c r="E150" s="31">
        <f>SUM(E152:E156)+E159</f>
        <v>0</v>
      </c>
      <c r="F150" s="54">
        <f>SUM(F152:F156)+F159</f>
        <v>16713630.66</v>
      </c>
      <c r="G150" s="31">
        <f>SUM(G152:G156)+G159</f>
        <v>16000000</v>
      </c>
      <c r="H150" s="31">
        <f t="shared" ref="H150:I150" si="68">SUM(H152:H156)+H159</f>
        <v>16000000</v>
      </c>
      <c r="I150" s="31">
        <f t="shared" si="68"/>
        <v>16000000</v>
      </c>
      <c r="J150" s="31">
        <f t="shared" ref="J150:K150" si="69">SUM(J152:J156)+J159</f>
        <v>16000000</v>
      </c>
      <c r="K150" s="31">
        <f t="shared" si="69"/>
        <v>16000000</v>
      </c>
    </row>
    <row r="151" spans="1:11" x14ac:dyDescent="0.25">
      <c r="A151" s="10"/>
      <c r="B151" s="10"/>
      <c r="C151" s="10" t="s">
        <v>22</v>
      </c>
      <c r="D151" s="31">
        <f t="shared" si="65"/>
        <v>48713630.659999996</v>
      </c>
      <c r="E151" s="33">
        <f>E152+E153+E155+E156</f>
        <v>0</v>
      </c>
      <c r="F151" s="33">
        <f>F152+F153+F155+F156</f>
        <v>16713630.66</v>
      </c>
      <c r="G151" s="33">
        <f>G152+G153+G155+G156</f>
        <v>0</v>
      </c>
      <c r="H151" s="33">
        <f t="shared" ref="H151:K151" si="70">H152+H153+H155+H156</f>
        <v>16000000</v>
      </c>
      <c r="I151" s="33">
        <f t="shared" si="70"/>
        <v>16000000</v>
      </c>
      <c r="J151" s="33">
        <f t="shared" si="70"/>
        <v>0</v>
      </c>
      <c r="K151" s="33">
        <f t="shared" si="70"/>
        <v>0</v>
      </c>
    </row>
    <row r="152" spans="1:11" x14ac:dyDescent="0.25">
      <c r="A152" s="10"/>
      <c r="B152" s="10"/>
      <c r="C152" s="10" t="s">
        <v>5</v>
      </c>
      <c r="D152" s="31">
        <f t="shared" si="65"/>
        <v>0</v>
      </c>
      <c r="E152" s="29"/>
      <c r="F152" s="29"/>
      <c r="G152" s="29"/>
      <c r="H152" s="29"/>
      <c r="I152" s="29"/>
      <c r="J152" s="29"/>
      <c r="K152" s="29"/>
    </row>
    <row r="153" spans="1:11" x14ac:dyDescent="0.25">
      <c r="A153" s="10"/>
      <c r="B153" s="10"/>
      <c r="C153" s="10" t="s">
        <v>6</v>
      </c>
      <c r="D153" s="31">
        <f t="shared" si="65"/>
        <v>46277949.119999997</v>
      </c>
      <c r="E153" s="29">
        <v>0</v>
      </c>
      <c r="F153" s="68">
        <v>15877949.119999999</v>
      </c>
      <c r="G153" s="29"/>
      <c r="H153" s="29">
        <v>15200000</v>
      </c>
      <c r="I153" s="29">
        <v>15200000</v>
      </c>
      <c r="J153" s="29"/>
      <c r="K153" s="29"/>
    </row>
    <row r="154" spans="1:11" x14ac:dyDescent="0.25">
      <c r="A154" s="9"/>
      <c r="B154" s="9"/>
      <c r="C154" s="9" t="s">
        <v>44</v>
      </c>
      <c r="D154" s="31">
        <f t="shared" si="65"/>
        <v>0</v>
      </c>
      <c r="E154" s="40"/>
      <c r="F154" s="40"/>
      <c r="G154" s="40"/>
      <c r="H154" s="40"/>
      <c r="I154" s="40"/>
      <c r="J154" s="40"/>
      <c r="K154" s="40"/>
    </row>
    <row r="155" spans="1:11" x14ac:dyDescent="0.25">
      <c r="A155" s="10"/>
      <c r="B155" s="10"/>
      <c r="C155" s="10" t="s">
        <v>7</v>
      </c>
      <c r="D155" s="31">
        <f t="shared" si="65"/>
        <v>2435681.54</v>
      </c>
      <c r="E155" s="30">
        <v>0</v>
      </c>
      <c r="F155" s="69">
        <f>835681.54</f>
        <v>835681.54</v>
      </c>
      <c r="G155" s="30"/>
      <c r="H155" s="30">
        <v>800000</v>
      </c>
      <c r="I155" s="30">
        <v>800000</v>
      </c>
      <c r="J155" s="30"/>
      <c r="K155" s="30"/>
    </row>
    <row r="156" spans="1:11" x14ac:dyDescent="0.25">
      <c r="A156" s="9"/>
      <c r="B156" s="9"/>
      <c r="C156" s="9" t="s">
        <v>44</v>
      </c>
      <c r="D156" s="31">
        <f t="shared" si="65"/>
        <v>0</v>
      </c>
      <c r="E156" s="41"/>
      <c r="F156" s="41"/>
      <c r="G156" s="41"/>
      <c r="H156" s="41"/>
      <c r="I156" s="41"/>
      <c r="J156" s="41"/>
      <c r="K156" s="41"/>
    </row>
    <row r="157" spans="1:11" x14ac:dyDescent="0.25">
      <c r="A157" s="10"/>
      <c r="B157" s="10"/>
      <c r="C157" s="10" t="s">
        <v>43</v>
      </c>
      <c r="D157" s="31">
        <f t="shared" si="65"/>
        <v>0</v>
      </c>
      <c r="E157" s="30"/>
      <c r="F157" s="30"/>
      <c r="G157" s="30"/>
      <c r="H157" s="30"/>
      <c r="I157" s="30"/>
      <c r="J157" s="30"/>
      <c r="K157" s="30"/>
    </row>
    <row r="158" spans="1:11" x14ac:dyDescent="0.25">
      <c r="A158" s="10"/>
      <c r="B158" s="10"/>
      <c r="C158" s="10" t="s">
        <v>8</v>
      </c>
      <c r="D158" s="31">
        <f t="shared" si="65"/>
        <v>48713630.659999996</v>
      </c>
      <c r="E158" s="29">
        <f>E150-E159</f>
        <v>0</v>
      </c>
      <c r="F158" s="68">
        <f>F150-F159</f>
        <v>16713630.66</v>
      </c>
      <c r="G158" s="29"/>
      <c r="H158" s="29">
        <f t="shared" ref="H158:K158" si="71">H150-H159</f>
        <v>16000000</v>
      </c>
      <c r="I158" s="29">
        <f t="shared" si="71"/>
        <v>16000000</v>
      </c>
      <c r="J158" s="29">
        <f t="shared" si="71"/>
        <v>0</v>
      </c>
      <c r="K158" s="29">
        <f t="shared" si="71"/>
        <v>0</v>
      </c>
    </row>
    <row r="159" spans="1:11" x14ac:dyDescent="0.25">
      <c r="A159" s="10"/>
      <c r="B159" s="10"/>
      <c r="C159" s="10" t="s">
        <v>9</v>
      </c>
      <c r="D159" s="31">
        <f t="shared" si="65"/>
        <v>48000000</v>
      </c>
      <c r="E159" s="34">
        <f>SUM(E160:E162)</f>
        <v>0</v>
      </c>
      <c r="F159" s="34">
        <f t="shared" ref="F159:K159" si="72">SUM(F160:F162)</f>
        <v>0</v>
      </c>
      <c r="G159" s="34">
        <f t="shared" si="72"/>
        <v>16000000</v>
      </c>
      <c r="H159" s="34">
        <f t="shared" si="72"/>
        <v>0</v>
      </c>
      <c r="I159" s="34">
        <f t="shared" si="72"/>
        <v>0</v>
      </c>
      <c r="J159" s="34">
        <f t="shared" si="72"/>
        <v>16000000</v>
      </c>
      <c r="K159" s="34">
        <f t="shared" si="72"/>
        <v>16000000</v>
      </c>
    </row>
    <row r="160" spans="1:11" x14ac:dyDescent="0.25">
      <c r="A160" s="10"/>
      <c r="B160" s="10"/>
      <c r="C160" s="10" t="s">
        <v>5</v>
      </c>
      <c r="D160" s="31">
        <f t="shared" si="65"/>
        <v>0</v>
      </c>
      <c r="E160" s="29"/>
      <c r="F160" s="29"/>
      <c r="G160" s="29"/>
      <c r="H160" s="29"/>
      <c r="I160" s="29"/>
      <c r="J160" s="29"/>
      <c r="K160" s="29"/>
    </row>
    <row r="161" spans="1:11" x14ac:dyDescent="0.25">
      <c r="A161" s="10"/>
      <c r="B161" s="10"/>
      <c r="C161" s="10" t="s">
        <v>6</v>
      </c>
      <c r="D161" s="31">
        <f t="shared" si="65"/>
        <v>45600000</v>
      </c>
      <c r="E161" s="29">
        <v>0</v>
      </c>
      <c r="F161" s="29"/>
      <c r="G161" s="29">
        <v>15200000</v>
      </c>
      <c r="H161" s="29"/>
      <c r="I161" s="29"/>
      <c r="J161" s="29">
        <v>15200000</v>
      </c>
      <c r="K161" s="29">
        <v>15200000</v>
      </c>
    </row>
    <row r="162" spans="1:11" x14ac:dyDescent="0.25">
      <c r="A162" s="10"/>
      <c r="B162" s="10"/>
      <c r="C162" s="10" t="s">
        <v>7</v>
      </c>
      <c r="D162" s="31">
        <f t="shared" si="65"/>
        <v>2400000</v>
      </c>
      <c r="E162" s="29"/>
      <c r="F162" s="29"/>
      <c r="G162" s="29">
        <v>800000</v>
      </c>
      <c r="H162" s="29"/>
      <c r="I162" s="29"/>
      <c r="J162" s="29">
        <v>800000</v>
      </c>
      <c r="K162" s="29">
        <v>800000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scale="67" fitToHeight="16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2"/>
  <sheetViews>
    <sheetView topLeftCell="A9" workbookViewId="0">
      <selection activeCell="A9" sqref="A1:XFD1048576"/>
    </sheetView>
  </sheetViews>
  <sheetFormatPr defaultColWidth="9.140625" defaultRowHeight="15" x14ac:dyDescent="0.25"/>
  <cols>
    <col min="1" max="1" width="4.85546875" style="11" customWidth="1"/>
    <col min="2" max="2" width="15.7109375" style="11" customWidth="1"/>
    <col min="3" max="3" width="8.85546875" style="11" customWidth="1"/>
    <col min="4" max="4" width="19.28515625" style="11" customWidth="1"/>
    <col min="5" max="5" width="16.5703125" style="11" customWidth="1"/>
    <col min="6" max="6" width="17.85546875" style="11" customWidth="1"/>
    <col min="7" max="7" width="17.5703125" style="11" customWidth="1"/>
    <col min="8" max="8" width="16.42578125" style="11" customWidth="1"/>
    <col min="9" max="11" width="17" style="11" customWidth="1"/>
    <col min="12" max="12" width="20.5703125" style="45" customWidth="1"/>
    <col min="13" max="13" width="16.28515625" style="11" bestFit="1" customWidth="1"/>
    <col min="14" max="16384" width="9.140625" style="11"/>
  </cols>
  <sheetData>
    <row r="2" spans="1:13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>
        <v>2018</v>
      </c>
      <c r="F2" s="10">
        <v>2019</v>
      </c>
      <c r="G2" s="10">
        <v>2020</v>
      </c>
      <c r="H2" s="10">
        <v>2021</v>
      </c>
      <c r="I2" s="10">
        <v>2022</v>
      </c>
      <c r="J2" s="10">
        <v>2023</v>
      </c>
      <c r="K2" s="10">
        <v>2024</v>
      </c>
    </row>
    <row r="3" spans="1:13" x14ac:dyDescent="0.25">
      <c r="A3" s="10">
        <v>1</v>
      </c>
      <c r="B3" s="10"/>
      <c r="C3" s="10"/>
      <c r="D3" s="56">
        <f>SUM(E3:K3)</f>
        <v>263919431.34</v>
      </c>
      <c r="E3" s="56">
        <f>E15</f>
        <v>4534577.5</v>
      </c>
      <c r="F3" s="56">
        <f t="shared" ref="F3:K3" si="0">F15</f>
        <v>40494794.240000002</v>
      </c>
      <c r="G3" s="56">
        <f t="shared" si="0"/>
        <v>75991217.599999994</v>
      </c>
      <c r="H3" s="56">
        <f t="shared" si="0"/>
        <v>59409171</v>
      </c>
      <c r="I3" s="56">
        <f t="shared" si="0"/>
        <v>59409171</v>
      </c>
      <c r="J3" s="56">
        <f t="shared" si="0"/>
        <v>12040250</v>
      </c>
      <c r="K3" s="56">
        <f t="shared" si="0"/>
        <v>12040250</v>
      </c>
      <c r="L3" s="46">
        <f>SUM(D5:D8)+D11</f>
        <v>263919431.34</v>
      </c>
    </row>
    <row r="4" spans="1:13" x14ac:dyDescent="0.25">
      <c r="A4" s="10"/>
      <c r="B4" s="10"/>
      <c r="C4" s="10" t="s">
        <v>22</v>
      </c>
      <c r="D4" s="56">
        <f t="shared" ref="D4:D62" si="1">SUM(E4:K4)</f>
        <v>223838931.34</v>
      </c>
      <c r="E4" s="56">
        <f t="shared" ref="E4:K14" si="2">E16</f>
        <v>4534577.5</v>
      </c>
      <c r="F4" s="56">
        <f t="shared" si="2"/>
        <v>40494794.240000002</v>
      </c>
      <c r="G4" s="56">
        <f t="shared" si="2"/>
        <v>75991217.599999994</v>
      </c>
      <c r="H4" s="56">
        <f t="shared" si="2"/>
        <v>51409171</v>
      </c>
      <c r="I4" s="56">
        <f t="shared" si="2"/>
        <v>51409171</v>
      </c>
      <c r="J4" s="56">
        <f t="shared" si="2"/>
        <v>0</v>
      </c>
      <c r="K4" s="56">
        <f t="shared" si="2"/>
        <v>0</v>
      </c>
      <c r="L4" s="47">
        <f>L3-D3</f>
        <v>0</v>
      </c>
    </row>
    <row r="5" spans="1:13" x14ac:dyDescent="0.25">
      <c r="A5" s="10"/>
      <c r="B5" s="10"/>
      <c r="C5" s="10" t="s">
        <v>5</v>
      </c>
      <c r="D5" s="56">
        <f t="shared" si="1"/>
        <v>0</v>
      </c>
      <c r="E5" s="56">
        <f t="shared" si="2"/>
        <v>0</v>
      </c>
      <c r="F5" s="56">
        <f t="shared" si="2"/>
        <v>0</v>
      </c>
      <c r="G5" s="56">
        <f t="shared" si="2"/>
        <v>0</v>
      </c>
      <c r="H5" s="56">
        <f t="shared" si="2"/>
        <v>0</v>
      </c>
      <c r="I5" s="56">
        <f t="shared" si="2"/>
        <v>0</v>
      </c>
      <c r="J5" s="56">
        <f t="shared" si="2"/>
        <v>0</v>
      </c>
      <c r="K5" s="56">
        <f t="shared" si="2"/>
        <v>0</v>
      </c>
      <c r="L5" s="45">
        <f>L4-D9</f>
        <v>0</v>
      </c>
    </row>
    <row r="6" spans="1:13" x14ac:dyDescent="0.25">
      <c r="A6" s="10"/>
      <c r="B6" s="10"/>
      <c r="C6" s="10" t="s">
        <v>6</v>
      </c>
      <c r="D6" s="56">
        <f t="shared" si="1"/>
        <v>196665567.55000001</v>
      </c>
      <c r="E6" s="56">
        <f t="shared" si="2"/>
        <v>2858807.35</v>
      </c>
      <c r="F6" s="56">
        <f t="shared" si="2"/>
        <v>35041217.789999999</v>
      </c>
      <c r="G6" s="56">
        <f t="shared" si="2"/>
        <v>68765542.409999996</v>
      </c>
      <c r="H6" s="56">
        <f t="shared" si="2"/>
        <v>45000000</v>
      </c>
      <c r="I6" s="56">
        <f t="shared" si="2"/>
        <v>45000000</v>
      </c>
      <c r="J6" s="56">
        <f t="shared" si="2"/>
        <v>0</v>
      </c>
      <c r="K6" s="56">
        <f t="shared" si="2"/>
        <v>0</v>
      </c>
    </row>
    <row r="7" spans="1:13" x14ac:dyDescent="0.25">
      <c r="A7" s="10"/>
      <c r="B7" s="10"/>
      <c r="C7" s="10" t="s">
        <v>7</v>
      </c>
      <c r="D7" s="56">
        <f t="shared" si="1"/>
        <v>21404149.75</v>
      </c>
      <c r="E7" s="56">
        <f t="shared" si="2"/>
        <v>869106.11</v>
      </c>
      <c r="F7" s="56">
        <f t="shared" si="2"/>
        <v>4213276.45</v>
      </c>
      <c r="G7" s="56">
        <f t="shared" si="2"/>
        <v>5984925.1899999995</v>
      </c>
      <c r="H7" s="56">
        <f t="shared" si="2"/>
        <v>5168421</v>
      </c>
      <c r="I7" s="56">
        <f t="shared" si="2"/>
        <v>5168421</v>
      </c>
      <c r="J7" s="56">
        <f t="shared" si="2"/>
        <v>0</v>
      </c>
      <c r="K7" s="56">
        <f t="shared" si="2"/>
        <v>0</v>
      </c>
    </row>
    <row r="8" spans="1:13" x14ac:dyDescent="0.25">
      <c r="A8" s="9"/>
      <c r="B8" s="9"/>
      <c r="C8" s="9" t="s">
        <v>43</v>
      </c>
      <c r="D8" s="56">
        <f t="shared" si="1"/>
        <v>5769214.04</v>
      </c>
      <c r="E8" s="56">
        <f t="shared" si="2"/>
        <v>806664.04</v>
      </c>
      <c r="F8" s="56">
        <f t="shared" si="2"/>
        <v>1240300</v>
      </c>
      <c r="G8" s="56">
        <f t="shared" si="2"/>
        <v>1240750</v>
      </c>
      <c r="H8" s="56">
        <f t="shared" si="2"/>
        <v>1240750</v>
      </c>
      <c r="I8" s="56">
        <f t="shared" si="2"/>
        <v>1240750</v>
      </c>
      <c r="J8" s="56">
        <f t="shared" si="2"/>
        <v>0</v>
      </c>
      <c r="K8" s="56">
        <f t="shared" si="2"/>
        <v>0</v>
      </c>
    </row>
    <row r="9" spans="1:13" x14ac:dyDescent="0.25">
      <c r="A9" s="10"/>
      <c r="B9" s="10"/>
      <c r="C9" s="10"/>
      <c r="D9" s="56">
        <f t="shared" si="1"/>
        <v>0</v>
      </c>
      <c r="E9" s="56">
        <f t="shared" si="2"/>
        <v>0</v>
      </c>
      <c r="F9" s="56">
        <f t="shared" si="2"/>
        <v>0</v>
      </c>
      <c r="G9" s="56">
        <f t="shared" si="2"/>
        <v>0</v>
      </c>
      <c r="H9" s="56">
        <f t="shared" si="2"/>
        <v>0</v>
      </c>
      <c r="I9" s="56">
        <f t="shared" si="2"/>
        <v>0</v>
      </c>
      <c r="J9" s="56">
        <f t="shared" si="2"/>
        <v>0</v>
      </c>
      <c r="K9" s="56">
        <f t="shared" si="2"/>
        <v>0</v>
      </c>
    </row>
    <row r="10" spans="1:13" x14ac:dyDescent="0.25">
      <c r="A10" s="10"/>
      <c r="B10" s="10"/>
      <c r="C10" s="10" t="s">
        <v>8</v>
      </c>
      <c r="D10" s="56">
        <f t="shared" si="1"/>
        <v>223838931.34</v>
      </c>
      <c r="E10" s="56">
        <f t="shared" si="2"/>
        <v>4534577.5</v>
      </c>
      <c r="F10" s="56">
        <f t="shared" si="2"/>
        <v>40494794.240000002</v>
      </c>
      <c r="G10" s="56">
        <f t="shared" si="2"/>
        <v>75991217.599999994</v>
      </c>
      <c r="H10" s="56">
        <f t="shared" si="2"/>
        <v>51409171</v>
      </c>
      <c r="I10" s="56">
        <f t="shared" si="2"/>
        <v>51409171</v>
      </c>
      <c r="J10" s="56">
        <f t="shared" si="2"/>
        <v>0</v>
      </c>
      <c r="K10" s="56">
        <f t="shared" si="2"/>
        <v>0</v>
      </c>
      <c r="L10" s="46">
        <f>SUM(D10:D11)</f>
        <v>263919431.34</v>
      </c>
      <c r="M10" s="55">
        <f>L10-D3</f>
        <v>0</v>
      </c>
    </row>
    <row r="11" spans="1:13" x14ac:dyDescent="0.25">
      <c r="A11" s="10"/>
      <c r="B11" s="10"/>
      <c r="C11" s="10" t="s">
        <v>9</v>
      </c>
      <c r="D11" s="56">
        <f t="shared" si="1"/>
        <v>40080500</v>
      </c>
      <c r="E11" s="56">
        <f t="shared" si="2"/>
        <v>0</v>
      </c>
      <c r="F11" s="56">
        <f t="shared" si="2"/>
        <v>0</v>
      </c>
      <c r="G11" s="56">
        <f t="shared" si="2"/>
        <v>0</v>
      </c>
      <c r="H11" s="56">
        <f t="shared" si="2"/>
        <v>8000000</v>
      </c>
      <c r="I11" s="56">
        <f t="shared" si="2"/>
        <v>8000000</v>
      </c>
      <c r="J11" s="56">
        <f t="shared" si="2"/>
        <v>12040250</v>
      </c>
      <c r="K11" s="56">
        <f t="shared" si="2"/>
        <v>12040250</v>
      </c>
      <c r="L11" s="46">
        <f>SUM(D12:D14)</f>
        <v>40080500</v>
      </c>
    </row>
    <row r="12" spans="1:13" x14ac:dyDescent="0.25">
      <c r="A12" s="10"/>
      <c r="B12" s="10"/>
      <c r="C12" s="10" t="s">
        <v>5</v>
      </c>
      <c r="D12" s="56">
        <f t="shared" si="1"/>
        <v>2480500</v>
      </c>
      <c r="E12" s="56">
        <f t="shared" si="2"/>
        <v>0</v>
      </c>
      <c r="F12" s="56">
        <f t="shared" si="2"/>
        <v>0</v>
      </c>
      <c r="G12" s="56">
        <f t="shared" si="2"/>
        <v>0</v>
      </c>
      <c r="H12" s="56">
        <f t="shared" si="2"/>
        <v>0</v>
      </c>
      <c r="I12" s="56">
        <f t="shared" si="2"/>
        <v>0</v>
      </c>
      <c r="J12" s="56">
        <f t="shared" si="2"/>
        <v>1240250</v>
      </c>
      <c r="K12" s="56">
        <f t="shared" si="2"/>
        <v>1240250</v>
      </c>
    </row>
    <row r="13" spans="1:13" x14ac:dyDescent="0.25">
      <c r="A13" s="10"/>
      <c r="B13" s="10"/>
      <c r="C13" s="10" t="s">
        <v>6</v>
      </c>
      <c r="D13" s="56">
        <f t="shared" si="1"/>
        <v>32000000</v>
      </c>
      <c r="E13" s="56">
        <f t="shared" si="2"/>
        <v>0</v>
      </c>
      <c r="F13" s="56">
        <f t="shared" si="2"/>
        <v>0</v>
      </c>
      <c r="G13" s="56">
        <f t="shared" si="2"/>
        <v>0</v>
      </c>
      <c r="H13" s="56">
        <f t="shared" si="2"/>
        <v>8000000</v>
      </c>
      <c r="I13" s="56">
        <f t="shared" si="2"/>
        <v>8000000</v>
      </c>
      <c r="J13" s="56">
        <f t="shared" si="2"/>
        <v>8000000</v>
      </c>
      <c r="K13" s="56">
        <f t="shared" si="2"/>
        <v>8000000</v>
      </c>
    </row>
    <row r="14" spans="1:13" x14ac:dyDescent="0.25">
      <c r="A14" s="10"/>
      <c r="B14" s="10"/>
      <c r="C14" s="10" t="s">
        <v>7</v>
      </c>
      <c r="D14" s="56">
        <f t="shared" si="1"/>
        <v>5600000</v>
      </c>
      <c r="E14" s="56">
        <f t="shared" si="2"/>
        <v>0</v>
      </c>
      <c r="F14" s="56">
        <f t="shared" si="2"/>
        <v>0</v>
      </c>
      <c r="G14" s="56">
        <f t="shared" si="2"/>
        <v>0</v>
      </c>
      <c r="H14" s="56">
        <f t="shared" si="2"/>
        <v>0</v>
      </c>
      <c r="I14" s="56">
        <f t="shared" si="2"/>
        <v>0</v>
      </c>
      <c r="J14" s="56">
        <f t="shared" si="2"/>
        <v>2800000</v>
      </c>
      <c r="K14" s="56">
        <f t="shared" si="2"/>
        <v>2800000</v>
      </c>
    </row>
    <row r="15" spans="1:13" x14ac:dyDescent="0.25">
      <c r="A15" s="10">
        <v>2</v>
      </c>
      <c r="B15" s="10" t="s">
        <v>3</v>
      </c>
      <c r="C15" s="10"/>
      <c r="D15" s="56">
        <f t="shared" si="1"/>
        <v>263919431.34</v>
      </c>
      <c r="E15" s="56">
        <f>SUM(E17:E20)+E23</f>
        <v>4534577.5</v>
      </c>
      <c r="F15" s="57">
        <f t="shared" ref="F15:I15" si="3">SUM(F17:F20)+F23</f>
        <v>40494794.240000002</v>
      </c>
      <c r="G15" s="56">
        <f t="shared" si="3"/>
        <v>75991217.599999994</v>
      </c>
      <c r="H15" s="56">
        <f t="shared" si="3"/>
        <v>59409171</v>
      </c>
      <c r="I15" s="56">
        <f t="shared" si="3"/>
        <v>59409171</v>
      </c>
      <c r="J15" s="56">
        <f t="shared" ref="J15:K15" si="4">SUM(J17:J20)+J23</f>
        <v>12040250</v>
      </c>
      <c r="K15" s="56">
        <f t="shared" si="4"/>
        <v>12040250</v>
      </c>
    </row>
    <row r="16" spans="1:13" x14ac:dyDescent="0.25">
      <c r="A16" s="10"/>
      <c r="B16" s="10"/>
      <c r="C16" s="10" t="s">
        <v>22</v>
      </c>
      <c r="D16" s="56">
        <f t="shared" si="1"/>
        <v>223838931.34</v>
      </c>
      <c r="E16" s="58">
        <f t="shared" ref="E16:K20" si="5">E28+E40+E52</f>
        <v>4534577.5</v>
      </c>
      <c r="F16" s="58">
        <f t="shared" si="5"/>
        <v>40494794.240000002</v>
      </c>
      <c r="G16" s="58">
        <f t="shared" si="5"/>
        <v>75991217.599999994</v>
      </c>
      <c r="H16" s="58">
        <f t="shared" si="5"/>
        <v>51409171</v>
      </c>
      <c r="I16" s="58">
        <f t="shared" si="5"/>
        <v>51409171</v>
      </c>
      <c r="J16" s="58">
        <f t="shared" si="5"/>
        <v>0</v>
      </c>
      <c r="K16" s="58">
        <f t="shared" si="5"/>
        <v>0</v>
      </c>
    </row>
    <row r="17" spans="1:12" x14ac:dyDescent="0.25">
      <c r="A17" s="10"/>
      <c r="B17" s="10"/>
      <c r="C17" s="10" t="s">
        <v>5</v>
      </c>
      <c r="D17" s="56">
        <f t="shared" si="1"/>
        <v>0</v>
      </c>
      <c r="E17" s="58">
        <f t="shared" si="5"/>
        <v>0</v>
      </c>
      <c r="F17" s="58">
        <f t="shared" si="5"/>
        <v>0</v>
      </c>
      <c r="G17" s="58">
        <f t="shared" si="5"/>
        <v>0</v>
      </c>
      <c r="H17" s="58">
        <f t="shared" si="5"/>
        <v>0</v>
      </c>
      <c r="I17" s="58">
        <f t="shared" si="5"/>
        <v>0</v>
      </c>
      <c r="J17" s="58">
        <f t="shared" si="5"/>
        <v>0</v>
      </c>
      <c r="K17" s="58">
        <f t="shared" si="5"/>
        <v>0</v>
      </c>
    </row>
    <row r="18" spans="1:12" x14ac:dyDescent="0.25">
      <c r="A18" s="10"/>
      <c r="B18" s="10"/>
      <c r="C18" s="10" t="s">
        <v>6</v>
      </c>
      <c r="D18" s="56">
        <f t="shared" si="1"/>
        <v>196665567.55000001</v>
      </c>
      <c r="E18" s="58">
        <f t="shared" si="5"/>
        <v>2858807.35</v>
      </c>
      <c r="F18" s="58">
        <f t="shared" si="5"/>
        <v>35041217.789999999</v>
      </c>
      <c r="G18" s="58">
        <f t="shared" si="5"/>
        <v>68765542.409999996</v>
      </c>
      <c r="H18" s="58">
        <f t="shared" si="5"/>
        <v>45000000</v>
      </c>
      <c r="I18" s="58">
        <f t="shared" si="5"/>
        <v>45000000</v>
      </c>
      <c r="J18" s="58">
        <f t="shared" si="5"/>
        <v>0</v>
      </c>
      <c r="K18" s="58">
        <f t="shared" si="5"/>
        <v>0</v>
      </c>
    </row>
    <row r="19" spans="1:12" x14ac:dyDescent="0.25">
      <c r="A19" s="10"/>
      <c r="B19" s="10"/>
      <c r="C19" s="10" t="s">
        <v>7</v>
      </c>
      <c r="D19" s="56">
        <f t="shared" si="1"/>
        <v>21404149.75</v>
      </c>
      <c r="E19" s="58">
        <f t="shared" si="5"/>
        <v>869106.11</v>
      </c>
      <c r="F19" s="58">
        <f t="shared" si="5"/>
        <v>4213276.45</v>
      </c>
      <c r="G19" s="58">
        <f t="shared" si="5"/>
        <v>5984925.1899999995</v>
      </c>
      <c r="H19" s="58">
        <f t="shared" si="5"/>
        <v>5168421</v>
      </c>
      <c r="I19" s="58">
        <f t="shared" si="5"/>
        <v>5168421</v>
      </c>
      <c r="J19" s="58">
        <f t="shared" si="5"/>
        <v>0</v>
      </c>
      <c r="K19" s="58">
        <f t="shared" si="5"/>
        <v>0</v>
      </c>
    </row>
    <row r="20" spans="1:12" s="66" customFormat="1" x14ac:dyDescent="0.25">
      <c r="A20" s="18"/>
      <c r="B20" s="18"/>
      <c r="C20" s="18" t="s">
        <v>43</v>
      </c>
      <c r="D20" s="63">
        <f t="shared" si="1"/>
        <v>5769214.04</v>
      </c>
      <c r="E20" s="67">
        <f t="shared" si="5"/>
        <v>806664.04</v>
      </c>
      <c r="F20" s="67">
        <f t="shared" si="5"/>
        <v>1240300</v>
      </c>
      <c r="G20" s="67">
        <f t="shared" si="5"/>
        <v>1240750</v>
      </c>
      <c r="H20" s="67">
        <f t="shared" si="5"/>
        <v>1240750</v>
      </c>
      <c r="I20" s="67">
        <f t="shared" si="5"/>
        <v>1240750</v>
      </c>
      <c r="J20" s="67">
        <f t="shared" si="5"/>
        <v>0</v>
      </c>
      <c r="K20" s="67">
        <f t="shared" si="5"/>
        <v>0</v>
      </c>
      <c r="L20" s="65"/>
    </row>
    <row r="21" spans="1:12" x14ac:dyDescent="0.25">
      <c r="A21" s="10"/>
      <c r="B21" s="10"/>
      <c r="C21" s="10"/>
      <c r="D21" s="56">
        <f t="shared" si="1"/>
        <v>0</v>
      </c>
      <c r="E21" s="58"/>
      <c r="F21" s="58"/>
      <c r="G21" s="58"/>
      <c r="H21" s="58"/>
      <c r="I21" s="58"/>
      <c r="J21" s="58"/>
      <c r="K21" s="58"/>
    </row>
    <row r="22" spans="1:12" x14ac:dyDescent="0.25">
      <c r="A22" s="10"/>
      <c r="B22" s="10"/>
      <c r="C22" s="10" t="s">
        <v>8</v>
      </c>
      <c r="D22" s="56">
        <f t="shared" si="1"/>
        <v>223838931.34</v>
      </c>
      <c r="E22" s="58">
        <f t="shared" ref="E22:K26" si="6">E34+E46+E58</f>
        <v>4534577.5</v>
      </c>
      <c r="F22" s="58">
        <f t="shared" si="6"/>
        <v>40494794.240000002</v>
      </c>
      <c r="G22" s="58">
        <f t="shared" si="6"/>
        <v>75991217.599999994</v>
      </c>
      <c r="H22" s="58">
        <f t="shared" si="6"/>
        <v>51409171</v>
      </c>
      <c r="I22" s="58">
        <f t="shared" si="6"/>
        <v>51409171</v>
      </c>
      <c r="J22" s="58">
        <f t="shared" si="6"/>
        <v>0</v>
      </c>
      <c r="K22" s="58">
        <f t="shared" si="6"/>
        <v>0</v>
      </c>
    </row>
    <row r="23" spans="1:12" x14ac:dyDescent="0.25">
      <c r="A23" s="10"/>
      <c r="B23" s="10"/>
      <c r="C23" s="10" t="s">
        <v>9</v>
      </c>
      <c r="D23" s="56">
        <f t="shared" si="1"/>
        <v>40080500</v>
      </c>
      <c r="E23" s="58">
        <f t="shared" si="6"/>
        <v>0</v>
      </c>
      <c r="F23" s="58">
        <f t="shared" si="6"/>
        <v>0</v>
      </c>
      <c r="G23" s="58">
        <f t="shared" si="6"/>
        <v>0</v>
      </c>
      <c r="H23" s="58">
        <f t="shared" si="6"/>
        <v>8000000</v>
      </c>
      <c r="I23" s="58">
        <f t="shared" si="6"/>
        <v>8000000</v>
      </c>
      <c r="J23" s="58">
        <f t="shared" si="6"/>
        <v>12040250</v>
      </c>
      <c r="K23" s="58">
        <f t="shared" si="6"/>
        <v>12040250</v>
      </c>
    </row>
    <row r="24" spans="1:12" x14ac:dyDescent="0.25">
      <c r="A24" s="10"/>
      <c r="B24" s="10"/>
      <c r="C24" s="10" t="s">
        <v>43</v>
      </c>
      <c r="D24" s="56">
        <f t="shared" si="1"/>
        <v>2480500</v>
      </c>
      <c r="E24" s="58">
        <f t="shared" si="6"/>
        <v>0</v>
      </c>
      <c r="F24" s="58">
        <f t="shared" si="6"/>
        <v>0</v>
      </c>
      <c r="G24" s="58">
        <f t="shared" si="6"/>
        <v>0</v>
      </c>
      <c r="H24" s="58">
        <f t="shared" si="6"/>
        <v>0</v>
      </c>
      <c r="I24" s="58">
        <f t="shared" si="6"/>
        <v>0</v>
      </c>
      <c r="J24" s="58">
        <f t="shared" si="6"/>
        <v>1240250</v>
      </c>
      <c r="K24" s="58">
        <f t="shared" si="6"/>
        <v>1240250</v>
      </c>
    </row>
    <row r="25" spans="1:12" x14ac:dyDescent="0.25">
      <c r="A25" s="10"/>
      <c r="B25" s="10"/>
      <c r="C25" s="10" t="s">
        <v>6</v>
      </c>
      <c r="D25" s="56">
        <f t="shared" si="1"/>
        <v>32000000</v>
      </c>
      <c r="E25" s="58">
        <f t="shared" si="6"/>
        <v>0</v>
      </c>
      <c r="F25" s="58">
        <f t="shared" si="6"/>
        <v>0</v>
      </c>
      <c r="G25" s="58">
        <f t="shared" si="6"/>
        <v>0</v>
      </c>
      <c r="H25" s="58">
        <f t="shared" si="6"/>
        <v>8000000</v>
      </c>
      <c r="I25" s="58">
        <f t="shared" si="6"/>
        <v>8000000</v>
      </c>
      <c r="J25" s="58">
        <f t="shared" si="6"/>
        <v>8000000</v>
      </c>
      <c r="K25" s="58">
        <f t="shared" si="6"/>
        <v>8000000</v>
      </c>
    </row>
    <row r="26" spans="1:12" x14ac:dyDescent="0.25">
      <c r="A26" s="10"/>
      <c r="B26" s="10"/>
      <c r="C26" s="10" t="s">
        <v>7</v>
      </c>
      <c r="D26" s="56">
        <f t="shared" si="1"/>
        <v>5600000</v>
      </c>
      <c r="E26" s="58">
        <f t="shared" si="6"/>
        <v>0</v>
      </c>
      <c r="F26" s="58">
        <f t="shared" si="6"/>
        <v>0</v>
      </c>
      <c r="G26" s="58">
        <f t="shared" si="6"/>
        <v>0</v>
      </c>
      <c r="H26" s="58">
        <f t="shared" si="6"/>
        <v>0</v>
      </c>
      <c r="I26" s="58">
        <f t="shared" si="6"/>
        <v>0</v>
      </c>
      <c r="J26" s="58">
        <f t="shared" si="6"/>
        <v>2800000</v>
      </c>
      <c r="K26" s="58">
        <f t="shared" si="6"/>
        <v>2800000</v>
      </c>
    </row>
    <row r="27" spans="1:12" x14ac:dyDescent="0.25">
      <c r="A27" s="10" t="s">
        <v>10</v>
      </c>
      <c r="B27" s="10" t="s">
        <v>48</v>
      </c>
      <c r="C27" s="10"/>
      <c r="D27" s="56">
        <f t="shared" si="1"/>
        <v>76672272.75</v>
      </c>
      <c r="E27" s="56">
        <f t="shared" ref="E27:K27" si="7">SUM(E29:E32)+E35+E33</f>
        <v>4534577.5</v>
      </c>
      <c r="F27" s="56">
        <f t="shared" si="7"/>
        <v>11995149</v>
      </c>
      <c r="G27" s="56">
        <f t="shared" si="7"/>
        <v>11980546.25</v>
      </c>
      <c r="H27" s="56">
        <f t="shared" si="7"/>
        <v>12040750</v>
      </c>
      <c r="I27" s="56">
        <f t="shared" si="7"/>
        <v>12040750</v>
      </c>
      <c r="J27" s="56">
        <f t="shared" si="7"/>
        <v>12040250</v>
      </c>
      <c r="K27" s="56">
        <f t="shared" si="7"/>
        <v>12040250</v>
      </c>
    </row>
    <row r="28" spans="1:12" x14ac:dyDescent="0.25">
      <c r="A28" s="10"/>
      <c r="B28" s="10"/>
      <c r="C28" s="10" t="s">
        <v>22</v>
      </c>
      <c r="D28" s="56">
        <f t="shared" si="1"/>
        <v>36591772.75</v>
      </c>
      <c r="E28" s="59">
        <f t="shared" ref="E28:K28" si="8">E29+E30+E31+E32+E33</f>
        <v>4534577.5</v>
      </c>
      <c r="F28" s="59">
        <f t="shared" si="8"/>
        <v>11995149</v>
      </c>
      <c r="G28" s="59">
        <f t="shared" si="8"/>
        <v>11980546.25</v>
      </c>
      <c r="H28" s="59">
        <f t="shared" si="8"/>
        <v>4040750</v>
      </c>
      <c r="I28" s="59">
        <f t="shared" si="8"/>
        <v>4040750</v>
      </c>
      <c r="J28" s="59">
        <f t="shared" si="8"/>
        <v>0</v>
      </c>
      <c r="K28" s="59">
        <f t="shared" si="8"/>
        <v>0</v>
      </c>
    </row>
    <row r="29" spans="1:12" x14ac:dyDescent="0.25">
      <c r="A29" s="10"/>
      <c r="B29" s="10"/>
      <c r="C29" s="10" t="s">
        <v>5</v>
      </c>
      <c r="D29" s="56">
        <f t="shared" si="1"/>
        <v>0</v>
      </c>
      <c r="E29" s="60"/>
      <c r="F29" s="60"/>
      <c r="G29" s="60"/>
      <c r="H29" s="60"/>
      <c r="I29" s="60"/>
      <c r="J29" s="60"/>
      <c r="K29" s="60"/>
    </row>
    <row r="30" spans="1:12" x14ac:dyDescent="0.25">
      <c r="A30" s="10"/>
      <c r="B30" s="10"/>
      <c r="C30" s="10" t="s">
        <v>6</v>
      </c>
      <c r="D30" s="56">
        <f t="shared" si="1"/>
        <v>18780766.789999999</v>
      </c>
      <c r="E30" s="61">
        <v>2858807.35</v>
      </c>
      <c r="F30" s="60">
        <f>1988851.85+1988851.11+1988851.85+2000000</f>
        <v>7966554.8100000005</v>
      </c>
      <c r="G30" s="64">
        <f>1988851.85*2+1988850+1988850.93</f>
        <v>7955404.6299999999</v>
      </c>
      <c r="H30" s="60"/>
      <c r="I30" s="60"/>
      <c r="J30" s="60"/>
      <c r="K30" s="60"/>
    </row>
    <row r="31" spans="1:12" x14ac:dyDescent="0.25">
      <c r="A31" s="10"/>
      <c r="B31" s="10"/>
      <c r="C31" s="10" t="s">
        <v>7</v>
      </c>
      <c r="D31" s="56">
        <f t="shared" si="1"/>
        <v>12041791.92</v>
      </c>
      <c r="E31" s="61">
        <v>869106.11</v>
      </c>
      <c r="F31" s="61">
        <f>696098.15+696097.89+696098.15+700000</f>
        <v>2788294.19</v>
      </c>
      <c r="G31" s="79">
        <f>696098.15*2+696097.5+696097.82</f>
        <v>2784391.62</v>
      </c>
      <c r="H31" s="74">
        <v>2800000</v>
      </c>
      <c r="I31" s="74">
        <v>2800000</v>
      </c>
      <c r="J31" s="61"/>
      <c r="K31" s="61"/>
    </row>
    <row r="32" spans="1:12" x14ac:dyDescent="0.25">
      <c r="A32" s="10"/>
      <c r="B32" s="10"/>
      <c r="C32" s="10" t="s">
        <v>43</v>
      </c>
      <c r="D32" s="56">
        <f t="shared" si="1"/>
        <v>5769214.04</v>
      </c>
      <c r="E32" s="61">
        <v>806664.04</v>
      </c>
      <c r="F32" s="61">
        <f>310000+310200+310000+310100</f>
        <v>1240300</v>
      </c>
      <c r="G32" s="79">
        <f>310000*4+750</f>
        <v>1240750</v>
      </c>
      <c r="H32" s="74">
        <v>1240750</v>
      </c>
      <c r="I32" s="74">
        <v>1240750</v>
      </c>
      <c r="J32" s="61"/>
      <c r="K32" s="61"/>
    </row>
    <row r="33" spans="1:12" x14ac:dyDescent="0.25">
      <c r="A33" s="10"/>
      <c r="B33" s="10"/>
      <c r="C33" s="10"/>
      <c r="D33" s="56">
        <f t="shared" si="1"/>
        <v>0</v>
      </c>
      <c r="E33" s="61"/>
      <c r="F33" s="61"/>
      <c r="G33" s="61"/>
      <c r="H33" s="61"/>
      <c r="I33" s="61"/>
      <c r="J33" s="61"/>
      <c r="K33" s="61"/>
    </row>
    <row r="34" spans="1:12" x14ac:dyDescent="0.25">
      <c r="A34" s="10"/>
      <c r="B34" s="10"/>
      <c r="C34" s="10" t="s">
        <v>8</v>
      </c>
      <c r="D34" s="56">
        <f t="shared" si="1"/>
        <v>36591772.75</v>
      </c>
      <c r="E34" s="60">
        <f t="shared" ref="E34:K34" si="9">E27-E35</f>
        <v>4534577.5</v>
      </c>
      <c r="F34" s="60">
        <f t="shared" si="9"/>
        <v>11995149</v>
      </c>
      <c r="G34" s="60">
        <f t="shared" si="9"/>
        <v>11980546.25</v>
      </c>
      <c r="H34" s="60">
        <f t="shared" si="9"/>
        <v>4040750</v>
      </c>
      <c r="I34" s="60">
        <f t="shared" si="9"/>
        <v>4040750</v>
      </c>
      <c r="J34" s="60">
        <f t="shared" si="9"/>
        <v>0</v>
      </c>
      <c r="K34" s="60">
        <f t="shared" si="9"/>
        <v>0</v>
      </c>
    </row>
    <row r="35" spans="1:12" x14ac:dyDescent="0.25">
      <c r="A35" s="10"/>
      <c r="B35" s="10"/>
      <c r="C35" s="10" t="s">
        <v>9</v>
      </c>
      <c r="D35" s="56">
        <f t="shared" si="1"/>
        <v>40080500</v>
      </c>
      <c r="E35" s="62">
        <f>SUM(E36:E38)</f>
        <v>0</v>
      </c>
      <c r="F35" s="62">
        <f t="shared" ref="F35:K35" si="10">SUM(F36:F38)</f>
        <v>0</v>
      </c>
      <c r="G35" s="62">
        <f t="shared" si="10"/>
        <v>0</v>
      </c>
      <c r="H35" s="62">
        <f t="shared" si="10"/>
        <v>8000000</v>
      </c>
      <c r="I35" s="62">
        <f t="shared" si="10"/>
        <v>8000000</v>
      </c>
      <c r="J35" s="62">
        <f t="shared" si="10"/>
        <v>12040250</v>
      </c>
      <c r="K35" s="62">
        <f t="shared" si="10"/>
        <v>12040250</v>
      </c>
    </row>
    <row r="36" spans="1:12" s="66" customFormat="1" x14ac:dyDescent="0.25">
      <c r="A36" s="18"/>
      <c r="B36" s="18"/>
      <c r="C36" s="18" t="s">
        <v>43</v>
      </c>
      <c r="D36" s="63">
        <f t="shared" si="1"/>
        <v>2480500</v>
      </c>
      <c r="E36" s="64"/>
      <c r="F36" s="64"/>
      <c r="G36" s="64"/>
      <c r="H36" s="64"/>
      <c r="I36" s="64"/>
      <c r="J36" s="64">
        <v>1240250</v>
      </c>
      <c r="K36" s="64">
        <v>1240250</v>
      </c>
      <c r="L36" s="65"/>
    </row>
    <row r="37" spans="1:12" x14ac:dyDescent="0.25">
      <c r="A37" s="10"/>
      <c r="B37" s="10"/>
      <c r="C37" s="10" t="s">
        <v>6</v>
      </c>
      <c r="D37" s="56">
        <f t="shared" si="1"/>
        <v>32000000</v>
      </c>
      <c r="E37" s="60">
        <v>0</v>
      </c>
      <c r="F37" s="60"/>
      <c r="G37" s="60"/>
      <c r="H37" s="60">
        <f t="shared" ref="H37:K37" si="11">2000000*4</f>
        <v>8000000</v>
      </c>
      <c r="I37" s="60">
        <f t="shared" si="11"/>
        <v>8000000</v>
      </c>
      <c r="J37" s="60">
        <f t="shared" si="11"/>
        <v>8000000</v>
      </c>
      <c r="K37" s="60">
        <f t="shared" si="11"/>
        <v>8000000</v>
      </c>
    </row>
    <row r="38" spans="1:12" x14ac:dyDescent="0.25">
      <c r="A38" s="10"/>
      <c r="B38" s="10"/>
      <c r="C38" s="10" t="s">
        <v>7</v>
      </c>
      <c r="D38" s="56">
        <f t="shared" si="1"/>
        <v>5600000</v>
      </c>
      <c r="E38" s="60"/>
      <c r="F38" s="60"/>
      <c r="G38" s="60"/>
      <c r="H38" s="61"/>
      <c r="I38" s="61"/>
      <c r="J38" s="61">
        <f t="shared" ref="J38:K38" si="12">700000*4</f>
        <v>2800000</v>
      </c>
      <c r="K38" s="61">
        <f t="shared" si="12"/>
        <v>2800000</v>
      </c>
    </row>
    <row r="39" spans="1:12" x14ac:dyDescent="0.25">
      <c r="A39" s="10" t="s">
        <v>12</v>
      </c>
      <c r="B39" s="10" t="s">
        <v>50</v>
      </c>
      <c r="C39" s="10"/>
      <c r="D39" s="56">
        <f t="shared" si="1"/>
        <v>187247158.59</v>
      </c>
      <c r="E39" s="56">
        <f>SUM(E41:E44)+E47</f>
        <v>0</v>
      </c>
      <c r="F39" s="56">
        <f t="shared" ref="F39:I39" si="13">SUM(F41:F44)+F47</f>
        <v>28499645.240000002</v>
      </c>
      <c r="G39" s="56">
        <f t="shared" si="13"/>
        <v>64010671.350000001</v>
      </c>
      <c r="H39" s="56">
        <f t="shared" si="13"/>
        <v>47368421</v>
      </c>
      <c r="I39" s="56">
        <f t="shared" si="13"/>
        <v>47368421</v>
      </c>
      <c r="J39" s="56">
        <f t="shared" ref="J39:K39" si="14">SUM(J41:J44)+J47</f>
        <v>0</v>
      </c>
      <c r="K39" s="56">
        <f t="shared" si="14"/>
        <v>0</v>
      </c>
    </row>
    <row r="40" spans="1:12" x14ac:dyDescent="0.25">
      <c r="A40" s="10"/>
      <c r="B40" s="10"/>
      <c r="C40" s="10" t="s">
        <v>22</v>
      </c>
      <c r="D40" s="56">
        <f t="shared" si="1"/>
        <v>187247158.59</v>
      </c>
      <c r="E40" s="59">
        <f>E41+E42+E43+E44</f>
        <v>0</v>
      </c>
      <c r="F40" s="59">
        <f t="shared" ref="F40:K40" si="15">F41+F42+F43+F44</f>
        <v>28499645.240000002</v>
      </c>
      <c r="G40" s="80">
        <f t="shared" si="15"/>
        <v>64010671.350000001</v>
      </c>
      <c r="H40" s="59">
        <f t="shared" si="15"/>
        <v>47368421</v>
      </c>
      <c r="I40" s="59">
        <f t="shared" si="15"/>
        <v>47368421</v>
      </c>
      <c r="J40" s="59">
        <f t="shared" si="15"/>
        <v>0</v>
      </c>
      <c r="K40" s="59">
        <f t="shared" si="15"/>
        <v>0</v>
      </c>
    </row>
    <row r="41" spans="1:12" x14ac:dyDescent="0.25">
      <c r="A41" s="10"/>
      <c r="B41" s="10"/>
      <c r="C41" s="10" t="s">
        <v>5</v>
      </c>
      <c r="D41" s="56">
        <f t="shared" si="1"/>
        <v>0</v>
      </c>
      <c r="E41" s="60"/>
      <c r="F41" s="60"/>
      <c r="G41" s="60"/>
      <c r="H41" s="60"/>
      <c r="I41" s="60"/>
      <c r="J41" s="60"/>
      <c r="K41" s="60"/>
    </row>
    <row r="42" spans="1:12" x14ac:dyDescent="0.25">
      <c r="A42" s="10"/>
      <c r="B42" s="10" t="s">
        <v>58</v>
      </c>
      <c r="C42" s="10" t="s">
        <v>6</v>
      </c>
      <c r="D42" s="56">
        <f t="shared" si="1"/>
        <v>177884800.75999999</v>
      </c>
      <c r="E42" s="60">
        <v>0</v>
      </c>
      <c r="F42" s="60">
        <v>27074662.98</v>
      </c>
      <c r="G42" s="64">
        <f>3515968.22+6898344.41+30000000+20395825.15</f>
        <v>60810137.780000001</v>
      </c>
      <c r="H42" s="73">
        <v>45000000</v>
      </c>
      <c r="I42" s="73">
        <v>45000000</v>
      </c>
      <c r="J42" s="60"/>
      <c r="K42" s="60"/>
    </row>
    <row r="43" spans="1:12" x14ac:dyDescent="0.25">
      <c r="A43" s="10"/>
      <c r="B43" s="10"/>
      <c r="C43" s="10" t="s">
        <v>7</v>
      </c>
      <c r="D43" s="56">
        <f t="shared" si="1"/>
        <v>9362357.8300000001</v>
      </c>
      <c r="E43" s="61">
        <v>0</v>
      </c>
      <c r="F43" s="61">
        <v>1424982.26</v>
      </c>
      <c r="G43" s="81">
        <f>185050.96+363070.76+1578947.37+1073464.48</f>
        <v>3200533.57</v>
      </c>
      <c r="H43" s="74">
        <v>2368421</v>
      </c>
      <c r="I43" s="74">
        <v>2368421</v>
      </c>
      <c r="J43" s="61"/>
      <c r="K43" s="61"/>
    </row>
    <row r="44" spans="1:12" x14ac:dyDescent="0.25">
      <c r="A44" s="10"/>
      <c r="B44" s="10"/>
      <c r="C44" s="10" t="s">
        <v>36</v>
      </c>
      <c r="D44" s="56">
        <f t="shared" si="1"/>
        <v>0</v>
      </c>
      <c r="E44" s="61"/>
      <c r="F44" s="61"/>
      <c r="G44" s="61"/>
      <c r="H44" s="61"/>
      <c r="I44" s="61"/>
      <c r="J44" s="61"/>
      <c r="K44" s="61"/>
    </row>
    <row r="45" spans="1:12" x14ac:dyDescent="0.25">
      <c r="A45" s="10"/>
      <c r="B45" s="10"/>
      <c r="C45" s="10" t="s">
        <v>43</v>
      </c>
      <c r="D45" s="56">
        <f t="shared" si="1"/>
        <v>0</v>
      </c>
      <c r="E45" s="61"/>
      <c r="F45" s="61"/>
      <c r="G45" s="61"/>
      <c r="H45" s="61"/>
      <c r="I45" s="61" t="s">
        <v>57</v>
      </c>
      <c r="J45" s="61"/>
      <c r="K45" s="61"/>
    </row>
    <row r="46" spans="1:12" x14ac:dyDescent="0.25">
      <c r="A46" s="10"/>
      <c r="B46" s="10"/>
      <c r="C46" s="10" t="s">
        <v>8</v>
      </c>
      <c r="D46" s="56">
        <f t="shared" si="1"/>
        <v>187247158.59</v>
      </c>
      <c r="E46" s="60">
        <f>E39-E47</f>
        <v>0</v>
      </c>
      <c r="F46" s="58">
        <f t="shared" ref="F46:K46" si="16">F39-F47</f>
        <v>28499645.240000002</v>
      </c>
      <c r="G46" s="60">
        <f t="shared" si="16"/>
        <v>64010671.350000001</v>
      </c>
      <c r="H46" s="60">
        <f t="shared" si="16"/>
        <v>47368421</v>
      </c>
      <c r="I46" s="60">
        <f t="shared" si="16"/>
        <v>47368421</v>
      </c>
      <c r="J46" s="60">
        <f t="shared" si="16"/>
        <v>0</v>
      </c>
      <c r="K46" s="60">
        <f t="shared" si="16"/>
        <v>0</v>
      </c>
    </row>
    <row r="47" spans="1:12" x14ac:dyDescent="0.25">
      <c r="A47" s="10"/>
      <c r="B47" s="10"/>
      <c r="C47" s="10" t="s">
        <v>9</v>
      </c>
      <c r="D47" s="56">
        <f t="shared" si="1"/>
        <v>0</v>
      </c>
      <c r="E47" s="62">
        <f>SUM(E48:E50)</f>
        <v>0</v>
      </c>
      <c r="F47" s="62">
        <f t="shared" ref="F47:K47" si="17">SUM(F48:F50)</f>
        <v>0</v>
      </c>
      <c r="G47" s="62">
        <f t="shared" si="17"/>
        <v>0</v>
      </c>
      <c r="H47" s="62">
        <f t="shared" si="17"/>
        <v>0</v>
      </c>
      <c r="I47" s="62">
        <f t="shared" si="17"/>
        <v>0</v>
      </c>
      <c r="J47" s="62">
        <f t="shared" si="17"/>
        <v>0</v>
      </c>
      <c r="K47" s="62">
        <f t="shared" si="17"/>
        <v>0</v>
      </c>
    </row>
    <row r="48" spans="1:12" x14ac:dyDescent="0.25">
      <c r="A48" s="10"/>
      <c r="B48" s="10"/>
      <c r="C48" s="10" t="s">
        <v>5</v>
      </c>
      <c r="D48" s="56">
        <f t="shared" si="1"/>
        <v>0</v>
      </c>
      <c r="E48" s="60"/>
      <c r="F48" s="60"/>
      <c r="G48" s="60"/>
      <c r="H48" s="60"/>
      <c r="I48" s="60"/>
      <c r="J48" s="60"/>
      <c r="K48" s="60"/>
    </row>
    <row r="49" spans="1:11" s="11" customFormat="1" x14ac:dyDescent="0.25">
      <c r="A49" s="10"/>
      <c r="B49" s="10"/>
      <c r="C49" s="10" t="s">
        <v>6</v>
      </c>
      <c r="D49" s="56">
        <f t="shared" si="1"/>
        <v>0</v>
      </c>
      <c r="E49" s="60">
        <v>0</v>
      </c>
      <c r="F49" s="60"/>
      <c r="G49" s="60"/>
      <c r="H49" s="60"/>
      <c r="I49" s="60"/>
      <c r="J49" s="60"/>
      <c r="K49" s="60"/>
    </row>
    <row r="50" spans="1:11" s="11" customFormat="1" x14ac:dyDescent="0.25">
      <c r="A50" s="10"/>
      <c r="B50" s="10"/>
      <c r="C50" s="10" t="s">
        <v>7</v>
      </c>
      <c r="D50" s="56">
        <f t="shared" si="1"/>
        <v>0</v>
      </c>
      <c r="E50" s="60"/>
      <c r="F50" s="60"/>
      <c r="G50" s="60"/>
      <c r="H50" s="60"/>
      <c r="I50" s="60"/>
      <c r="J50" s="60"/>
      <c r="K50" s="60"/>
    </row>
    <row r="51" spans="1:11" s="11" customFormat="1" x14ac:dyDescent="0.25">
      <c r="A51" s="10" t="s">
        <v>13</v>
      </c>
      <c r="B51" s="10" t="s">
        <v>49</v>
      </c>
      <c r="C51" s="10"/>
      <c r="D51" s="56">
        <f t="shared" si="1"/>
        <v>0</v>
      </c>
      <c r="E51" s="56">
        <f>SUM(E53:E56)+E59</f>
        <v>0</v>
      </c>
      <c r="F51" s="56">
        <f t="shared" ref="F51:I51" si="18">SUM(F53:F56)+F59</f>
        <v>0</v>
      </c>
      <c r="G51" s="56">
        <f t="shared" si="18"/>
        <v>0</v>
      </c>
      <c r="H51" s="56">
        <f t="shared" si="18"/>
        <v>0</v>
      </c>
      <c r="I51" s="56">
        <f t="shared" si="18"/>
        <v>0</v>
      </c>
      <c r="J51" s="56">
        <f t="shared" ref="J51:K51" si="19">SUM(J53:J56)+J59</f>
        <v>0</v>
      </c>
      <c r="K51" s="56">
        <f t="shared" si="19"/>
        <v>0</v>
      </c>
    </row>
    <row r="52" spans="1:11" s="11" customFormat="1" x14ac:dyDescent="0.25">
      <c r="A52" s="10"/>
      <c r="B52" s="10"/>
      <c r="C52" s="10" t="s">
        <v>22</v>
      </c>
      <c r="D52" s="56">
        <f t="shared" si="1"/>
        <v>0</v>
      </c>
      <c r="E52" s="59">
        <f>E53+E54+E55+E56</f>
        <v>0</v>
      </c>
      <c r="F52" s="59">
        <f t="shared" ref="F52:K52" si="20">F53+F54+F55+F56</f>
        <v>0</v>
      </c>
      <c r="G52" s="59">
        <f t="shared" si="20"/>
        <v>0</v>
      </c>
      <c r="H52" s="59">
        <f t="shared" si="20"/>
        <v>0</v>
      </c>
      <c r="I52" s="59">
        <f t="shared" si="20"/>
        <v>0</v>
      </c>
      <c r="J52" s="59">
        <f t="shared" si="20"/>
        <v>0</v>
      </c>
      <c r="K52" s="59">
        <f t="shared" si="20"/>
        <v>0</v>
      </c>
    </row>
    <row r="53" spans="1:11" s="11" customFormat="1" x14ac:dyDescent="0.25">
      <c r="A53" s="10"/>
      <c r="B53" s="10"/>
      <c r="C53" s="10" t="s">
        <v>43</v>
      </c>
      <c r="D53" s="56">
        <f t="shared" si="1"/>
        <v>0</v>
      </c>
      <c r="E53" s="60"/>
      <c r="F53" s="60"/>
      <c r="G53" s="60"/>
      <c r="H53" s="60"/>
      <c r="I53" s="60"/>
      <c r="J53" s="60"/>
      <c r="K53" s="60"/>
    </row>
    <row r="54" spans="1:11" s="11" customFormat="1" x14ac:dyDescent="0.25">
      <c r="A54" s="10"/>
      <c r="B54" s="10"/>
      <c r="C54" s="10" t="s">
        <v>6</v>
      </c>
      <c r="D54" s="56">
        <f t="shared" si="1"/>
        <v>0</v>
      </c>
      <c r="E54" s="60"/>
      <c r="F54" s="60"/>
      <c r="G54" s="60"/>
      <c r="H54" s="60"/>
      <c r="I54" s="60"/>
      <c r="J54" s="60"/>
      <c r="K54" s="60"/>
    </row>
    <row r="55" spans="1:11" s="11" customFormat="1" x14ac:dyDescent="0.25">
      <c r="A55" s="10"/>
      <c r="B55" s="10"/>
      <c r="C55" s="10" t="s">
        <v>7</v>
      </c>
      <c r="D55" s="56">
        <f t="shared" si="1"/>
        <v>0</v>
      </c>
      <c r="E55" s="61"/>
      <c r="F55" s="61">
        <v>0</v>
      </c>
      <c r="G55" s="61">
        <v>0</v>
      </c>
      <c r="H55" s="61"/>
      <c r="I55" s="61"/>
      <c r="J55" s="61"/>
      <c r="K55" s="61"/>
    </row>
    <row r="56" spans="1:11" s="11" customFormat="1" x14ac:dyDescent="0.25">
      <c r="A56" s="10"/>
      <c r="B56" s="10"/>
      <c r="C56" s="10" t="s">
        <v>36</v>
      </c>
      <c r="D56" s="56">
        <f t="shared" si="1"/>
        <v>0</v>
      </c>
      <c r="E56" s="61"/>
      <c r="F56" s="61"/>
      <c r="G56" s="61"/>
      <c r="H56" s="61"/>
      <c r="I56" s="61"/>
      <c r="J56" s="61"/>
      <c r="K56" s="61"/>
    </row>
    <row r="57" spans="1:11" s="11" customFormat="1" x14ac:dyDescent="0.25">
      <c r="A57" s="10"/>
      <c r="B57" s="10"/>
      <c r="C57" s="10" t="s">
        <v>43</v>
      </c>
      <c r="D57" s="56">
        <f t="shared" si="1"/>
        <v>0</v>
      </c>
      <c r="E57" s="61"/>
      <c r="F57" s="61"/>
      <c r="G57" s="61"/>
      <c r="H57" s="61"/>
      <c r="I57" s="61"/>
      <c r="J57" s="61"/>
      <c r="K57" s="61"/>
    </row>
    <row r="58" spans="1:11" s="11" customFormat="1" x14ac:dyDescent="0.25">
      <c r="A58" s="10"/>
      <c r="B58" s="10"/>
      <c r="C58" s="10" t="s">
        <v>8</v>
      </c>
      <c r="D58" s="56">
        <f t="shared" si="1"/>
        <v>0</v>
      </c>
      <c r="E58" s="60">
        <f>E51-E59</f>
        <v>0</v>
      </c>
      <c r="F58" s="60">
        <f t="shared" ref="F58:K58" si="21">F51-F59</f>
        <v>0</v>
      </c>
      <c r="G58" s="60">
        <f t="shared" si="21"/>
        <v>0</v>
      </c>
      <c r="H58" s="60">
        <f t="shared" si="21"/>
        <v>0</v>
      </c>
      <c r="I58" s="60">
        <f t="shared" si="21"/>
        <v>0</v>
      </c>
      <c r="J58" s="60">
        <f t="shared" si="21"/>
        <v>0</v>
      </c>
      <c r="K58" s="60">
        <f t="shared" si="21"/>
        <v>0</v>
      </c>
    </row>
    <row r="59" spans="1:11" s="11" customFormat="1" x14ac:dyDescent="0.25">
      <c r="A59" s="10"/>
      <c r="B59" s="10"/>
      <c r="C59" s="10" t="s">
        <v>9</v>
      </c>
      <c r="D59" s="56">
        <f t="shared" si="1"/>
        <v>0</v>
      </c>
      <c r="E59" s="62">
        <f>SUM(E60:E62)</f>
        <v>0</v>
      </c>
      <c r="F59" s="62">
        <f t="shared" ref="F59:K59" si="22">SUM(F60:F62)</f>
        <v>0</v>
      </c>
      <c r="G59" s="62">
        <f t="shared" si="22"/>
        <v>0</v>
      </c>
      <c r="H59" s="62">
        <f t="shared" si="22"/>
        <v>0</v>
      </c>
      <c r="I59" s="62">
        <f t="shared" si="22"/>
        <v>0</v>
      </c>
      <c r="J59" s="62">
        <f t="shared" si="22"/>
        <v>0</v>
      </c>
      <c r="K59" s="62">
        <f t="shared" si="22"/>
        <v>0</v>
      </c>
    </row>
    <row r="60" spans="1:11" s="11" customFormat="1" x14ac:dyDescent="0.25">
      <c r="A60" s="10"/>
      <c r="B60" s="10"/>
      <c r="C60" s="10" t="s">
        <v>5</v>
      </c>
      <c r="D60" s="56">
        <f t="shared" si="1"/>
        <v>0</v>
      </c>
      <c r="E60" s="60"/>
      <c r="F60" s="60"/>
      <c r="G60" s="60"/>
      <c r="H60" s="60"/>
      <c r="I60" s="60"/>
      <c r="J60" s="60"/>
      <c r="K60" s="60"/>
    </row>
    <row r="61" spans="1:11" s="11" customFormat="1" x14ac:dyDescent="0.25">
      <c r="A61" s="10"/>
      <c r="B61" s="10"/>
      <c r="C61" s="10" t="s">
        <v>6</v>
      </c>
      <c r="D61" s="56">
        <f t="shared" si="1"/>
        <v>0</v>
      </c>
      <c r="E61" s="60"/>
      <c r="F61" s="60"/>
      <c r="G61" s="60"/>
      <c r="H61" s="60"/>
      <c r="I61" s="60"/>
      <c r="J61" s="60"/>
      <c r="K61" s="60"/>
    </row>
    <row r="62" spans="1:11" s="11" customFormat="1" x14ac:dyDescent="0.25">
      <c r="A62" s="10"/>
      <c r="B62" s="10"/>
      <c r="C62" s="10" t="s">
        <v>7</v>
      </c>
      <c r="D62" s="56">
        <f t="shared" si="1"/>
        <v>0</v>
      </c>
      <c r="E62" s="60"/>
      <c r="F62" s="60"/>
      <c r="G62" s="60"/>
      <c r="H62" s="60"/>
      <c r="I62" s="60"/>
      <c r="J62" s="60"/>
      <c r="K62" s="60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2"/>
  <sheetViews>
    <sheetView topLeftCell="B45" workbookViewId="0">
      <selection activeCell="B97" sqref="A1:XFD1048576"/>
    </sheetView>
  </sheetViews>
  <sheetFormatPr defaultColWidth="9.140625" defaultRowHeight="15" x14ac:dyDescent="0.25"/>
  <cols>
    <col min="1" max="1" width="4.85546875" style="11" customWidth="1"/>
    <col min="2" max="2" width="15.7109375" style="82" customWidth="1"/>
    <col min="3" max="3" width="8.85546875" style="11" customWidth="1"/>
    <col min="4" max="4" width="19.28515625" style="11" customWidth="1"/>
    <col min="5" max="5" width="16.5703125" style="11" customWidth="1"/>
    <col min="6" max="6" width="17.85546875" style="11" customWidth="1"/>
    <col min="7" max="7" width="17.5703125" style="11" customWidth="1"/>
    <col min="8" max="8" width="19.140625" style="11" customWidth="1"/>
    <col min="9" max="9" width="17.7109375" style="11" customWidth="1"/>
    <col min="10" max="11" width="17" style="11" customWidth="1"/>
    <col min="12" max="12" width="20.5703125" style="45" customWidth="1"/>
    <col min="13" max="13" width="16.28515625" style="11" bestFit="1" customWidth="1"/>
    <col min="14" max="16384" width="9.140625" style="11"/>
  </cols>
  <sheetData>
    <row r="1" spans="1:12" x14ac:dyDescent="0.25">
      <c r="B1" s="82" t="s">
        <v>60</v>
      </c>
      <c r="C1" s="11" t="s">
        <v>55</v>
      </c>
      <c r="D1" s="55">
        <f>(D18+D25)/(D19+D26)</f>
        <v>6.0012870404978296</v>
      </c>
      <c r="E1" s="55">
        <f t="shared" ref="E1:K1" si="0">(E18+E25)/(E19+E26)</f>
        <v>0.70397766989672805</v>
      </c>
      <c r="F1" s="55">
        <f t="shared" si="0"/>
        <v>1.5748062045768629</v>
      </c>
      <c r="G1" s="55">
        <f>(G18+G25)/(G19+G26)</f>
        <v>24.39144430590542</v>
      </c>
      <c r="H1" s="55">
        <f t="shared" si="0"/>
        <v>18.019599508407897</v>
      </c>
      <c r="I1" s="55">
        <f t="shared" si="0"/>
        <v>20.56105505952381</v>
      </c>
      <c r="J1" s="55">
        <f t="shared" si="0"/>
        <v>24.149431818181817</v>
      </c>
      <c r="K1" s="55">
        <f t="shared" si="0"/>
        <v>24.149431818181817</v>
      </c>
    </row>
    <row r="2" spans="1:12" x14ac:dyDescent="0.25">
      <c r="C2" s="11" t="s">
        <v>51</v>
      </c>
      <c r="D2" s="55">
        <f>(D30+D37)/(D31+D38)</f>
        <v>14.647951260038111</v>
      </c>
      <c r="E2" s="55">
        <f t="shared" ref="E2:K2" si="1">(E30+E37)/(E31+E38)</f>
        <v>13.335084826003943</v>
      </c>
      <c r="F2" s="55">
        <f t="shared" si="1"/>
        <v>18.964429558750034</v>
      </c>
      <c r="G2" s="55">
        <f>(G30+G37)/(G31+G38)</f>
        <v>18.376550029879954</v>
      </c>
      <c r="H2" s="55">
        <f t="shared" si="1"/>
        <v>12.103448271343639</v>
      </c>
      <c r="I2" s="55">
        <f t="shared" si="1"/>
        <v>9</v>
      </c>
      <c r="J2" s="55">
        <f t="shared" si="1"/>
        <v>19</v>
      </c>
      <c r="K2" s="55">
        <f t="shared" si="1"/>
        <v>19</v>
      </c>
    </row>
    <row r="3" spans="1:12" x14ac:dyDescent="0.25">
      <c r="C3" s="11" t="s">
        <v>52</v>
      </c>
      <c r="D3" s="55">
        <f>(D78+D85)/(D79+D86)</f>
        <v>2.7516864917858186</v>
      </c>
      <c r="E3" s="55">
        <f t="shared" ref="E3:K3" si="2">(E78+E85)/(E79+E86)</f>
        <v>0.38025586666666666</v>
      </c>
      <c r="F3" s="55">
        <f t="shared" si="2"/>
        <v>0.52955483958601546</v>
      </c>
      <c r="G3" s="55">
        <f t="shared" si="2"/>
        <v>903.95774768304773</v>
      </c>
      <c r="H3" s="55" t="e">
        <f t="shared" si="2"/>
        <v>#DIV/0!</v>
      </c>
      <c r="I3" s="55" t="e">
        <f t="shared" si="2"/>
        <v>#DIV/0!</v>
      </c>
      <c r="J3" s="55" t="e">
        <f t="shared" si="2"/>
        <v>#DIV/0!</v>
      </c>
      <c r="K3" s="55" t="e">
        <f t="shared" si="2"/>
        <v>#DIV/0!</v>
      </c>
    </row>
    <row r="4" spans="1:12" x14ac:dyDescent="0.25">
      <c r="C4" s="11" t="s">
        <v>53</v>
      </c>
      <c r="D4" s="55">
        <f>(D114+D122)/(D116+D123)</f>
        <v>18.999999965309453</v>
      </c>
      <c r="E4" s="55" t="e">
        <f t="shared" ref="E4:K4" si="3">(E114+E122)/(E116+E123)</f>
        <v>#DIV/0!</v>
      </c>
      <c r="F4" s="55">
        <f t="shared" si="3"/>
        <v>18.999999832472067</v>
      </c>
      <c r="G4" s="78" t="e">
        <f>(G114+G122)/(G116+G123)</f>
        <v>#DIV/0!</v>
      </c>
      <c r="H4" s="55">
        <f t="shared" si="3"/>
        <v>19</v>
      </c>
      <c r="I4" s="55">
        <f t="shared" si="3"/>
        <v>19</v>
      </c>
      <c r="J4" s="55">
        <f t="shared" si="3"/>
        <v>19</v>
      </c>
      <c r="K4" s="55">
        <f t="shared" si="3"/>
        <v>19</v>
      </c>
    </row>
    <row r="5" spans="1:12" x14ac:dyDescent="0.25">
      <c r="C5" s="35" t="s">
        <v>54</v>
      </c>
      <c r="D5" s="35">
        <f>D18/D19</f>
        <v>2.9345681005306252</v>
      </c>
      <c r="E5" s="35">
        <f t="shared" ref="E5:K5" si="4">E18/E19</f>
        <v>0.70397766989672805</v>
      </c>
      <c r="F5" s="35">
        <f t="shared" si="4"/>
        <v>1.5748062045768629</v>
      </c>
      <c r="G5" s="35">
        <f t="shared" si="4"/>
        <v>24.39144430590542</v>
      </c>
      <c r="H5" s="35">
        <f t="shared" si="4"/>
        <v>29.558062470441936</v>
      </c>
      <c r="I5" s="35">
        <f t="shared" si="4"/>
        <v>5.1494318181818182</v>
      </c>
      <c r="J5" s="35" t="e">
        <f t="shared" si="4"/>
        <v>#DIV/0!</v>
      </c>
      <c r="K5" s="35" t="e">
        <f t="shared" si="4"/>
        <v>#DIV/0!</v>
      </c>
    </row>
    <row r="6" spans="1:12" x14ac:dyDescent="0.25">
      <c r="C6" s="35" t="s">
        <v>51</v>
      </c>
      <c r="D6" s="35">
        <f>D30/D31</f>
        <v>12.960395106784798</v>
      </c>
      <c r="E6" s="35">
        <f t="shared" ref="E6:K6" si="5">E30/E31</f>
        <v>13.335084826003943</v>
      </c>
      <c r="F6" s="35">
        <f t="shared" si="5"/>
        <v>18.964429558750034</v>
      </c>
      <c r="G6" s="35">
        <f t="shared" si="5"/>
        <v>18.376550029879954</v>
      </c>
      <c r="H6" s="35">
        <f t="shared" si="5"/>
        <v>18.999999980999998</v>
      </c>
      <c r="I6" s="35">
        <f t="shared" si="5"/>
        <v>0</v>
      </c>
      <c r="J6" s="35" t="e">
        <f t="shared" si="5"/>
        <v>#DIV/0!</v>
      </c>
      <c r="K6" s="35" t="e">
        <f t="shared" si="5"/>
        <v>#DIV/0!</v>
      </c>
    </row>
    <row r="7" spans="1:12" x14ac:dyDescent="0.25">
      <c r="C7" s="35" t="s">
        <v>52</v>
      </c>
      <c r="D7" s="35">
        <f>D78/D79</f>
        <v>1.2783820177480181</v>
      </c>
      <c r="E7" s="35">
        <f t="shared" ref="E7:K7" si="6">E78/E79</f>
        <v>0.38025586666666666</v>
      </c>
      <c r="F7" s="35">
        <f t="shared" si="6"/>
        <v>0.52955483958601546</v>
      </c>
      <c r="G7" s="35">
        <f t="shared" si="6"/>
        <v>903.95774768304773</v>
      </c>
      <c r="H7" s="35" t="e">
        <f t="shared" si="6"/>
        <v>#DIV/0!</v>
      </c>
      <c r="I7" s="35" t="e">
        <f t="shared" si="6"/>
        <v>#DIV/0!</v>
      </c>
      <c r="J7" s="35" t="e">
        <f t="shared" si="6"/>
        <v>#DIV/0!</v>
      </c>
      <c r="K7" s="35" t="e">
        <f t="shared" si="6"/>
        <v>#DIV/0!</v>
      </c>
    </row>
    <row r="8" spans="1:12" x14ac:dyDescent="0.25">
      <c r="C8" s="35" t="s">
        <v>53</v>
      </c>
      <c r="D8" s="35">
        <f>D114/D116</f>
        <v>9.707237461394838</v>
      </c>
      <c r="E8" s="35" t="e">
        <f t="shared" ref="E8:K8" si="7">E114/E116</f>
        <v>#DIV/0!</v>
      </c>
      <c r="F8" s="35">
        <f t="shared" si="7"/>
        <v>18.999999832472067</v>
      </c>
      <c r="G8" s="35" t="e">
        <f t="shared" si="7"/>
        <v>#DIV/0!</v>
      </c>
      <c r="H8" s="35" t="e">
        <f t="shared" si="7"/>
        <v>#DIV/0!</v>
      </c>
      <c r="I8" s="35">
        <f t="shared" si="7"/>
        <v>0</v>
      </c>
      <c r="J8" s="35" t="e">
        <f t="shared" si="7"/>
        <v>#DIV/0!</v>
      </c>
      <c r="K8" s="35" t="e">
        <f t="shared" si="7"/>
        <v>#DIV/0!</v>
      </c>
    </row>
    <row r="9" spans="1:12" x14ac:dyDescent="0.25">
      <c r="C9" s="11" t="s">
        <v>9</v>
      </c>
      <c r="D9" s="11">
        <f>D25/D26</f>
        <v>24.277040659302326</v>
      </c>
      <c r="E9" s="11" t="e">
        <f t="shared" ref="E9:K9" si="8">E25/E26</f>
        <v>#DIV/0!</v>
      </c>
      <c r="F9" s="11" t="e">
        <f t="shared" si="8"/>
        <v>#DIV/0!</v>
      </c>
      <c r="G9" s="11" t="e">
        <f t="shared" si="8"/>
        <v>#DIV/0!</v>
      </c>
      <c r="H9" s="11">
        <f t="shared" si="8"/>
        <v>12.498803827272727</v>
      </c>
      <c r="I9" s="11">
        <f t="shared" si="8"/>
        <v>37.513840625</v>
      </c>
      <c r="J9" s="11">
        <f t="shared" si="8"/>
        <v>24.149431818181817</v>
      </c>
      <c r="K9" s="11">
        <f t="shared" si="8"/>
        <v>24.149431818181817</v>
      </c>
    </row>
    <row r="10" spans="1:12" x14ac:dyDescent="0.25">
      <c r="C10" s="11" t="s">
        <v>51</v>
      </c>
      <c r="D10" s="11">
        <f>D37/D38</f>
        <v>16.1184210525</v>
      </c>
      <c r="E10" s="11" t="e">
        <f t="shared" ref="E10:K10" si="9">E37/E38</f>
        <v>#DIV/0!</v>
      </c>
      <c r="F10" s="11" t="e">
        <f t="shared" si="9"/>
        <v>#DIV/0!</v>
      </c>
      <c r="G10" s="11" t="e">
        <f t="shared" si="9"/>
        <v>#DIV/0!</v>
      </c>
      <c r="H10" s="11">
        <f t="shared" si="9"/>
        <v>8.47368421</v>
      </c>
      <c r="I10" s="11">
        <f t="shared" si="9"/>
        <v>18</v>
      </c>
      <c r="J10" s="11">
        <f t="shared" si="9"/>
        <v>19</v>
      </c>
      <c r="K10" s="11">
        <f t="shared" si="9"/>
        <v>19</v>
      </c>
    </row>
    <row r="11" spans="1:12" x14ac:dyDescent="0.25">
      <c r="C11" s="11" t="s">
        <v>52</v>
      </c>
      <c r="D11" s="11" t="e">
        <f>D85/D86</f>
        <v>#DIV/0!</v>
      </c>
      <c r="E11" s="11" t="e">
        <f t="shared" ref="E11:K11" si="10">E85/E86</f>
        <v>#DIV/0!</v>
      </c>
      <c r="F11" s="11" t="e">
        <f t="shared" si="10"/>
        <v>#DIV/0!</v>
      </c>
      <c r="G11" s="11" t="e">
        <f t="shared" si="10"/>
        <v>#DIV/0!</v>
      </c>
      <c r="H11" s="11" t="e">
        <f t="shared" si="10"/>
        <v>#DIV/0!</v>
      </c>
      <c r="I11" s="11" t="e">
        <f t="shared" si="10"/>
        <v>#DIV/0!</v>
      </c>
      <c r="J11" s="11" t="e">
        <f t="shared" si="10"/>
        <v>#DIV/0!</v>
      </c>
      <c r="K11" s="11" t="e">
        <f t="shared" si="10"/>
        <v>#DIV/0!</v>
      </c>
    </row>
    <row r="12" spans="1:12" x14ac:dyDescent="0.25">
      <c r="C12" s="11" t="s">
        <v>53</v>
      </c>
      <c r="D12" s="11" t="e">
        <f>D85/D86</f>
        <v>#DIV/0!</v>
      </c>
      <c r="E12" s="11" t="e">
        <f t="shared" ref="E12:K12" si="11">E85/E86</f>
        <v>#DIV/0!</v>
      </c>
      <c r="F12" s="11" t="e">
        <f t="shared" si="11"/>
        <v>#DIV/0!</v>
      </c>
      <c r="G12" s="11" t="e">
        <f t="shared" si="11"/>
        <v>#DIV/0!</v>
      </c>
      <c r="H12" s="11" t="e">
        <f t="shared" si="11"/>
        <v>#DIV/0!</v>
      </c>
      <c r="I12" s="11" t="e">
        <f t="shared" si="11"/>
        <v>#DIV/0!</v>
      </c>
      <c r="J12" s="11" t="e">
        <f t="shared" si="11"/>
        <v>#DIV/0!</v>
      </c>
      <c r="K12" s="11" t="e">
        <f t="shared" si="11"/>
        <v>#DIV/0!</v>
      </c>
    </row>
    <row r="14" spans="1:12" x14ac:dyDescent="0.25">
      <c r="A14" s="10" t="s">
        <v>0</v>
      </c>
      <c r="B14" s="83" t="s">
        <v>1</v>
      </c>
      <c r="C14" s="10" t="s">
        <v>2</v>
      </c>
      <c r="D14" s="10" t="s">
        <v>3</v>
      </c>
      <c r="E14" s="10">
        <v>2018</v>
      </c>
      <c r="F14" s="10">
        <v>2019</v>
      </c>
      <c r="G14" s="10">
        <v>2020</v>
      </c>
      <c r="H14" s="10">
        <v>2021</v>
      </c>
      <c r="I14" s="10">
        <v>2022</v>
      </c>
      <c r="J14" s="10">
        <v>2023</v>
      </c>
      <c r="K14" s="10">
        <v>2024</v>
      </c>
    </row>
    <row r="15" spans="1:12" x14ac:dyDescent="0.25">
      <c r="A15" s="10">
        <v>1</v>
      </c>
      <c r="B15" s="83"/>
      <c r="C15" s="10"/>
      <c r="D15" s="31">
        <f>SUM(E15:K15)</f>
        <v>1874082218.3200002</v>
      </c>
      <c r="E15" s="31">
        <f>E27+E75+E111</f>
        <v>131073660</v>
      </c>
      <c r="F15" s="54">
        <f t="shared" ref="E15:K18" si="12">F27+F75+F111</f>
        <v>359867704.62000006</v>
      </c>
      <c r="G15" s="31">
        <f t="shared" si="12"/>
        <v>218630128.69999999</v>
      </c>
      <c r="H15" s="31">
        <f>H27+H75+H111</f>
        <v>267755000</v>
      </c>
      <c r="I15" s="31">
        <f t="shared" si="12"/>
        <v>454125725</v>
      </c>
      <c r="J15" s="31">
        <f t="shared" si="12"/>
        <v>221315000</v>
      </c>
      <c r="K15" s="31">
        <f t="shared" si="12"/>
        <v>221315000</v>
      </c>
      <c r="L15" s="46">
        <f>SUM(D17:D19)+D23++D21</f>
        <v>1874082218.3199999</v>
      </c>
    </row>
    <row r="16" spans="1:12" x14ac:dyDescent="0.25">
      <c r="A16" s="10"/>
      <c r="B16" s="83"/>
      <c r="C16" s="10" t="s">
        <v>22</v>
      </c>
      <c r="D16" s="31">
        <f t="shared" ref="D16:D79" si="13">SUM(E16:K16)</f>
        <v>806597419.63999987</v>
      </c>
      <c r="E16" s="31">
        <f t="shared" si="12"/>
        <v>131073660</v>
      </c>
      <c r="F16" s="54">
        <f t="shared" si="12"/>
        <v>274113104.62</v>
      </c>
      <c r="G16" s="54">
        <f t="shared" si="12"/>
        <v>218630128.69999999</v>
      </c>
      <c r="H16" s="54">
        <f t="shared" si="12"/>
        <v>128665526.31999999</v>
      </c>
      <c r="I16" s="54">
        <f t="shared" si="12"/>
        <v>54115000</v>
      </c>
      <c r="J16" s="31">
        <f t="shared" si="12"/>
        <v>0</v>
      </c>
      <c r="K16" s="31">
        <f t="shared" si="12"/>
        <v>0</v>
      </c>
      <c r="L16" s="47">
        <f>L15-D15</f>
        <v>0</v>
      </c>
    </row>
    <row r="17" spans="1:13" x14ac:dyDescent="0.25">
      <c r="A17" s="10"/>
      <c r="B17" s="83"/>
      <c r="C17" s="10" t="s">
        <v>5</v>
      </c>
      <c r="D17" s="31">
        <f t="shared" si="13"/>
        <v>0</v>
      </c>
      <c r="E17" s="31">
        <f t="shared" si="12"/>
        <v>0</v>
      </c>
      <c r="F17" s="31">
        <f t="shared" si="12"/>
        <v>0</v>
      </c>
      <c r="G17" s="31">
        <f t="shared" si="12"/>
        <v>0</v>
      </c>
      <c r="H17" s="31">
        <f t="shared" si="12"/>
        <v>0</v>
      </c>
      <c r="I17" s="31">
        <f t="shared" si="12"/>
        <v>0</v>
      </c>
      <c r="J17" s="31">
        <f t="shared" si="12"/>
        <v>0</v>
      </c>
      <c r="K17" s="31">
        <f t="shared" si="12"/>
        <v>0</v>
      </c>
      <c r="L17" s="45">
        <f>L16-D21</f>
        <v>-123054600</v>
      </c>
    </row>
    <row r="18" spans="1:13" x14ac:dyDescent="0.25">
      <c r="A18" s="10"/>
      <c r="B18" s="83"/>
      <c r="C18" s="10" t="s">
        <v>6</v>
      </c>
      <c r="D18" s="31">
        <f t="shared" si="13"/>
        <v>601594634.31999993</v>
      </c>
      <c r="E18" s="31">
        <f t="shared" si="12"/>
        <v>54151490</v>
      </c>
      <c r="F18" s="31">
        <f t="shared" si="12"/>
        <v>167653401.31</v>
      </c>
      <c r="G18" s="31">
        <f t="shared" si="12"/>
        <v>210019743.00999999</v>
      </c>
      <c r="H18" s="31">
        <f t="shared" si="12"/>
        <v>124455000</v>
      </c>
      <c r="I18" s="31">
        <f t="shared" si="12"/>
        <v>45315000</v>
      </c>
      <c r="J18" s="31">
        <f t="shared" si="12"/>
        <v>0</v>
      </c>
      <c r="K18" s="31">
        <f t="shared" si="12"/>
        <v>0</v>
      </c>
    </row>
    <row r="19" spans="1:13" x14ac:dyDescent="0.25">
      <c r="A19" s="10"/>
      <c r="B19" s="83"/>
      <c r="C19" s="10" t="s">
        <v>7</v>
      </c>
      <c r="D19" s="31">
        <f t="shared" si="13"/>
        <v>205002785.31999999</v>
      </c>
      <c r="E19" s="31">
        <f t="shared" ref="E19:K26" si="14">E31+E79+E116</f>
        <v>76922170</v>
      </c>
      <c r="F19" s="31">
        <f t="shared" si="14"/>
        <v>106459703.31</v>
      </c>
      <c r="G19" s="31">
        <f t="shared" si="14"/>
        <v>8610385.6899999995</v>
      </c>
      <c r="H19" s="31">
        <f t="shared" si="14"/>
        <v>4210526.32</v>
      </c>
      <c r="I19" s="31">
        <f t="shared" si="14"/>
        <v>8800000</v>
      </c>
      <c r="J19" s="31">
        <f t="shared" si="14"/>
        <v>0</v>
      </c>
      <c r="K19" s="31">
        <f t="shared" si="14"/>
        <v>0</v>
      </c>
    </row>
    <row r="20" spans="1:13" x14ac:dyDescent="0.25">
      <c r="A20" s="9"/>
      <c r="B20" s="84"/>
      <c r="C20" s="9" t="s">
        <v>44</v>
      </c>
      <c r="D20" s="31">
        <f t="shared" si="13"/>
        <v>0</v>
      </c>
      <c r="E20" s="39">
        <f t="shared" ref="E20:F20" si="15">E143</f>
        <v>0</v>
      </c>
      <c r="F20" s="39">
        <f t="shared" si="15"/>
        <v>0</v>
      </c>
      <c r="G20" s="39">
        <f>G143</f>
        <v>0</v>
      </c>
      <c r="H20" s="39">
        <f t="shared" ref="H20:K20" si="16">H143</f>
        <v>0</v>
      </c>
      <c r="I20" s="39">
        <f t="shared" si="16"/>
        <v>0</v>
      </c>
      <c r="J20" s="39">
        <f t="shared" si="16"/>
        <v>0</v>
      </c>
      <c r="K20" s="39">
        <f t="shared" si="16"/>
        <v>0</v>
      </c>
    </row>
    <row r="21" spans="1:13" x14ac:dyDescent="0.25">
      <c r="A21" s="10"/>
      <c r="B21" s="83"/>
      <c r="C21" s="10" t="s">
        <v>43</v>
      </c>
      <c r="D21" s="31">
        <f t="shared" si="13"/>
        <v>123054600</v>
      </c>
      <c r="E21" s="31">
        <f t="shared" si="14"/>
        <v>0</v>
      </c>
      <c r="F21" s="31">
        <f t="shared" si="14"/>
        <v>85754600</v>
      </c>
      <c r="G21" s="31">
        <f t="shared" si="14"/>
        <v>0</v>
      </c>
      <c r="H21" s="31">
        <f t="shared" si="14"/>
        <v>0</v>
      </c>
      <c r="I21" s="31">
        <f t="shared" si="14"/>
        <v>37300000</v>
      </c>
      <c r="J21" s="31">
        <f t="shared" si="14"/>
        <v>0</v>
      </c>
      <c r="K21" s="31">
        <f t="shared" si="14"/>
        <v>0</v>
      </c>
    </row>
    <row r="22" spans="1:13" x14ac:dyDescent="0.25">
      <c r="A22" s="10"/>
      <c r="B22" s="83"/>
      <c r="C22" s="10" t="s">
        <v>8</v>
      </c>
      <c r="D22" s="31">
        <f t="shared" si="13"/>
        <v>806597419.63999987</v>
      </c>
      <c r="E22" s="31">
        <f t="shared" si="14"/>
        <v>131073660</v>
      </c>
      <c r="F22" s="31">
        <f t="shared" si="14"/>
        <v>274113104.62</v>
      </c>
      <c r="G22" s="31">
        <f t="shared" si="14"/>
        <v>218630128.69999999</v>
      </c>
      <c r="H22" s="31">
        <f>H34+H82+H119</f>
        <v>128665526.31999999</v>
      </c>
      <c r="I22" s="31">
        <f t="shared" si="14"/>
        <v>54115000</v>
      </c>
      <c r="J22" s="31">
        <f t="shared" si="14"/>
        <v>0</v>
      </c>
      <c r="K22" s="31">
        <f t="shared" si="14"/>
        <v>0</v>
      </c>
      <c r="L22" s="46">
        <f>SUM(D22:D23)</f>
        <v>1751027618.3199999</v>
      </c>
      <c r="M22" s="55">
        <f>L22-D15</f>
        <v>-123054600.00000024</v>
      </c>
    </row>
    <row r="23" spans="1:13" x14ac:dyDescent="0.25">
      <c r="A23" s="10"/>
      <c r="B23" s="83"/>
      <c r="C23" s="10" t="s">
        <v>9</v>
      </c>
      <c r="D23" s="31">
        <f t="shared" si="13"/>
        <v>944430198.68000007</v>
      </c>
      <c r="E23" s="31">
        <f t="shared" si="14"/>
        <v>0</v>
      </c>
      <c r="F23" s="31">
        <f t="shared" si="14"/>
        <v>0</v>
      </c>
      <c r="G23" s="31">
        <f t="shared" si="14"/>
        <v>0</v>
      </c>
      <c r="H23" s="31">
        <f t="shared" si="14"/>
        <v>139089473.68000001</v>
      </c>
      <c r="I23" s="31">
        <f t="shared" si="14"/>
        <v>362710725</v>
      </c>
      <c r="J23" s="31">
        <f t="shared" si="14"/>
        <v>221315000</v>
      </c>
      <c r="K23" s="31">
        <f t="shared" si="14"/>
        <v>221315000</v>
      </c>
      <c r="L23" s="46">
        <f>SUM(D24:D26)</f>
        <v>944430198.68000007</v>
      </c>
    </row>
    <row r="24" spans="1:13" x14ac:dyDescent="0.25">
      <c r="A24" s="10"/>
      <c r="B24" s="83"/>
      <c r="C24" s="10" t="s">
        <v>5</v>
      </c>
      <c r="D24" s="31">
        <f t="shared" si="13"/>
        <v>74900000</v>
      </c>
      <c r="E24" s="31">
        <f t="shared" si="14"/>
        <v>0</v>
      </c>
      <c r="F24" s="31">
        <f t="shared" si="14"/>
        <v>0</v>
      </c>
      <c r="G24" s="31">
        <f t="shared" si="14"/>
        <v>0</v>
      </c>
      <c r="H24" s="31">
        <f t="shared" si="14"/>
        <v>20300000</v>
      </c>
      <c r="I24" s="31">
        <f t="shared" si="14"/>
        <v>54600000</v>
      </c>
      <c r="J24" s="31">
        <f t="shared" si="14"/>
        <v>0</v>
      </c>
      <c r="K24" s="31">
        <f t="shared" si="14"/>
        <v>0</v>
      </c>
    </row>
    <row r="25" spans="1:13" x14ac:dyDescent="0.25">
      <c r="A25" s="10"/>
      <c r="B25" s="83"/>
      <c r="C25" s="10" t="s">
        <v>6</v>
      </c>
      <c r="D25" s="31">
        <f t="shared" si="13"/>
        <v>835130198.68000007</v>
      </c>
      <c r="E25" s="31">
        <f t="shared" si="14"/>
        <v>0</v>
      </c>
      <c r="F25" s="31">
        <f t="shared" si="14"/>
        <v>0</v>
      </c>
      <c r="G25" s="31">
        <f t="shared" si="14"/>
        <v>0</v>
      </c>
      <c r="H25" s="31">
        <f t="shared" si="14"/>
        <v>109989473.68000001</v>
      </c>
      <c r="I25" s="31">
        <f t="shared" si="14"/>
        <v>300110725</v>
      </c>
      <c r="J25" s="31">
        <f t="shared" si="14"/>
        <v>212515000</v>
      </c>
      <c r="K25" s="31">
        <f t="shared" si="14"/>
        <v>212515000</v>
      </c>
    </row>
    <row r="26" spans="1:13" x14ac:dyDescent="0.25">
      <c r="A26" s="10"/>
      <c r="B26" s="83"/>
      <c r="C26" s="10" t="s">
        <v>7</v>
      </c>
      <c r="D26" s="31">
        <f t="shared" si="13"/>
        <v>34400000</v>
      </c>
      <c r="E26" s="31">
        <f t="shared" si="14"/>
        <v>0</v>
      </c>
      <c r="F26" s="31">
        <f t="shared" si="14"/>
        <v>0</v>
      </c>
      <c r="G26" s="31">
        <f t="shared" si="14"/>
        <v>0</v>
      </c>
      <c r="H26" s="31">
        <f t="shared" si="14"/>
        <v>8800000</v>
      </c>
      <c r="I26" s="31">
        <f t="shared" si="14"/>
        <v>8000000</v>
      </c>
      <c r="J26" s="31">
        <f t="shared" si="14"/>
        <v>8800000</v>
      </c>
      <c r="K26" s="31">
        <f t="shared" si="14"/>
        <v>8800000</v>
      </c>
    </row>
    <row r="27" spans="1:13" ht="30" x14ac:dyDescent="0.25">
      <c r="A27" s="10">
        <v>2</v>
      </c>
      <c r="B27" s="83" t="s">
        <v>38</v>
      </c>
      <c r="C27" s="10"/>
      <c r="D27" s="31">
        <f t="shared" si="13"/>
        <v>937054658.24000001</v>
      </c>
      <c r="E27" s="31">
        <f>SUM(E29:E32)+E35</f>
        <v>27554470</v>
      </c>
      <c r="F27" s="54">
        <f t="shared" ref="F27:I27" si="17">SUM(F29:F32)+F35</f>
        <v>103793798.53999999</v>
      </c>
      <c r="G27" s="54">
        <f t="shared" si="17"/>
        <v>165706389.69999999</v>
      </c>
      <c r="H27" s="31">
        <f t="shared" si="17"/>
        <v>160000000</v>
      </c>
      <c r="I27" s="31">
        <f t="shared" si="17"/>
        <v>160000000</v>
      </c>
      <c r="J27" s="31">
        <f t="shared" ref="J27:K27" si="18">SUM(J29:J32)+J35</f>
        <v>160000000</v>
      </c>
      <c r="K27" s="31">
        <f t="shared" si="18"/>
        <v>160000000</v>
      </c>
    </row>
    <row r="28" spans="1:13" x14ac:dyDescent="0.25">
      <c r="A28" s="10"/>
      <c r="B28" s="83"/>
      <c r="C28" s="10" t="s">
        <v>22</v>
      </c>
      <c r="D28" s="31">
        <f t="shared" si="13"/>
        <v>389265184.56</v>
      </c>
      <c r="E28" s="32">
        <f t="shared" ref="E28:K32" si="19">E40+E52+E64</f>
        <v>27554470</v>
      </c>
      <c r="F28" s="70">
        <f t="shared" si="19"/>
        <v>103793798.53999999</v>
      </c>
      <c r="G28" s="32">
        <f t="shared" si="19"/>
        <v>165706389.69999999</v>
      </c>
      <c r="H28" s="32">
        <f t="shared" si="19"/>
        <v>84210526.319999993</v>
      </c>
      <c r="I28" s="32">
        <f t="shared" si="19"/>
        <v>8000000</v>
      </c>
      <c r="J28" s="32">
        <f t="shared" si="19"/>
        <v>0</v>
      </c>
      <c r="K28" s="32">
        <f t="shared" si="19"/>
        <v>0</v>
      </c>
    </row>
    <row r="29" spans="1:13" x14ac:dyDescent="0.25">
      <c r="A29" s="10"/>
      <c r="B29" s="83"/>
      <c r="C29" s="10" t="s">
        <v>5</v>
      </c>
      <c r="D29" s="31">
        <f t="shared" si="13"/>
        <v>0</v>
      </c>
      <c r="E29" s="32">
        <f t="shared" si="19"/>
        <v>0</v>
      </c>
      <c r="F29" s="32">
        <f t="shared" si="19"/>
        <v>0</v>
      </c>
      <c r="G29" s="32">
        <f t="shared" si="19"/>
        <v>0</v>
      </c>
      <c r="H29" s="32">
        <f t="shared" si="19"/>
        <v>0</v>
      </c>
      <c r="I29" s="32">
        <f t="shared" si="19"/>
        <v>0</v>
      </c>
      <c r="J29" s="32">
        <f t="shared" si="19"/>
        <v>0</v>
      </c>
      <c r="K29" s="32">
        <f t="shared" si="19"/>
        <v>0</v>
      </c>
    </row>
    <row r="30" spans="1:13" x14ac:dyDescent="0.25">
      <c r="A30" s="10"/>
      <c r="B30" s="83"/>
      <c r="C30" s="10" t="s">
        <v>6</v>
      </c>
      <c r="D30" s="31">
        <f t="shared" si="13"/>
        <v>361381648.19999999</v>
      </c>
      <c r="E30" s="32">
        <f t="shared" si="19"/>
        <v>25632300</v>
      </c>
      <c r="F30" s="32">
        <f t="shared" si="19"/>
        <v>98594862.189999998</v>
      </c>
      <c r="G30" s="32">
        <f t="shared" si="19"/>
        <v>157154486.00999999</v>
      </c>
      <c r="H30" s="32">
        <f t="shared" si="19"/>
        <v>80000000</v>
      </c>
      <c r="I30" s="32">
        <f t="shared" si="19"/>
        <v>0</v>
      </c>
      <c r="J30" s="32">
        <f t="shared" si="19"/>
        <v>0</v>
      </c>
      <c r="K30" s="32">
        <f t="shared" si="19"/>
        <v>0</v>
      </c>
    </row>
    <row r="31" spans="1:13" x14ac:dyDescent="0.25">
      <c r="A31" s="10"/>
      <c r="B31" s="83"/>
      <c r="C31" s="10" t="s">
        <v>7</v>
      </c>
      <c r="D31" s="31">
        <f t="shared" si="13"/>
        <v>27883536.359999999</v>
      </c>
      <c r="E31" s="32">
        <f t="shared" si="19"/>
        <v>1922170</v>
      </c>
      <c r="F31" s="32">
        <f t="shared" si="19"/>
        <v>5198936.3499999996</v>
      </c>
      <c r="G31" s="32">
        <f>G43+G55+G67</f>
        <v>8551903.6899999995</v>
      </c>
      <c r="H31" s="32">
        <f t="shared" si="19"/>
        <v>4210526.32</v>
      </c>
      <c r="I31" s="32">
        <f t="shared" si="19"/>
        <v>8000000</v>
      </c>
      <c r="J31" s="32">
        <f t="shared" si="19"/>
        <v>0</v>
      </c>
      <c r="K31" s="32">
        <f t="shared" si="19"/>
        <v>0</v>
      </c>
    </row>
    <row r="32" spans="1:13" x14ac:dyDescent="0.25">
      <c r="A32" s="10"/>
      <c r="B32" s="83"/>
      <c r="C32" s="10" t="s">
        <v>36</v>
      </c>
      <c r="D32" s="31">
        <f t="shared" si="13"/>
        <v>0</v>
      </c>
      <c r="E32" s="32">
        <f t="shared" si="19"/>
        <v>0</v>
      </c>
      <c r="F32" s="32">
        <f t="shared" si="19"/>
        <v>0</v>
      </c>
      <c r="G32" s="32">
        <f t="shared" si="19"/>
        <v>0</v>
      </c>
      <c r="H32" s="32">
        <f t="shared" si="19"/>
        <v>0</v>
      </c>
      <c r="I32" s="32">
        <f t="shared" si="19"/>
        <v>0</v>
      </c>
      <c r="J32" s="32">
        <f t="shared" si="19"/>
        <v>0</v>
      </c>
      <c r="K32" s="32">
        <f t="shared" si="19"/>
        <v>0</v>
      </c>
    </row>
    <row r="33" spans="1:12" x14ac:dyDescent="0.25">
      <c r="A33" s="10"/>
      <c r="B33" s="83"/>
      <c r="C33" s="10" t="s">
        <v>43</v>
      </c>
      <c r="D33" s="31">
        <f t="shared" si="13"/>
        <v>0</v>
      </c>
      <c r="E33" s="32"/>
      <c r="F33" s="32"/>
      <c r="G33" s="32"/>
      <c r="H33" s="32"/>
      <c r="I33" s="32"/>
      <c r="J33" s="32"/>
      <c r="K33" s="32"/>
    </row>
    <row r="34" spans="1:12" x14ac:dyDescent="0.25">
      <c r="A34" s="10"/>
      <c r="B34" s="83"/>
      <c r="C34" s="10" t="s">
        <v>8</v>
      </c>
      <c r="D34" s="31">
        <f t="shared" si="13"/>
        <v>389265184.56</v>
      </c>
      <c r="E34" s="32">
        <f t="shared" ref="E34:K38" si="20">E46+E58+E70</f>
        <v>27554470</v>
      </c>
      <c r="F34" s="32">
        <f t="shared" si="20"/>
        <v>103793798.53999999</v>
      </c>
      <c r="G34" s="32">
        <f t="shared" si="20"/>
        <v>165706389.69999999</v>
      </c>
      <c r="H34" s="32">
        <f t="shared" si="20"/>
        <v>84210526.319999993</v>
      </c>
      <c r="I34" s="32">
        <f t="shared" si="20"/>
        <v>8000000</v>
      </c>
      <c r="J34" s="32">
        <f t="shared" si="20"/>
        <v>0</v>
      </c>
      <c r="K34" s="32">
        <f t="shared" si="20"/>
        <v>0</v>
      </c>
    </row>
    <row r="35" spans="1:12" x14ac:dyDescent="0.25">
      <c r="A35" s="10"/>
      <c r="B35" s="83"/>
      <c r="C35" s="10" t="s">
        <v>9</v>
      </c>
      <c r="D35" s="31">
        <f t="shared" si="13"/>
        <v>547789473.68000007</v>
      </c>
      <c r="E35" s="32">
        <f t="shared" si="20"/>
        <v>0</v>
      </c>
      <c r="F35" s="32">
        <f t="shared" si="20"/>
        <v>0</v>
      </c>
      <c r="G35" s="32">
        <f t="shared" si="20"/>
        <v>0</v>
      </c>
      <c r="H35" s="32">
        <f t="shared" si="20"/>
        <v>75789473.680000007</v>
      </c>
      <c r="I35" s="32">
        <f t="shared" si="20"/>
        <v>152000000</v>
      </c>
      <c r="J35" s="32">
        <f t="shared" si="20"/>
        <v>160000000</v>
      </c>
      <c r="K35" s="32">
        <f t="shared" si="20"/>
        <v>160000000</v>
      </c>
    </row>
    <row r="36" spans="1:12" x14ac:dyDescent="0.25">
      <c r="A36" s="10"/>
      <c r="B36" s="83"/>
      <c r="C36" s="10" t="s">
        <v>5</v>
      </c>
      <c r="D36" s="31">
        <f t="shared" si="13"/>
        <v>0</v>
      </c>
      <c r="E36" s="32">
        <f t="shared" si="20"/>
        <v>0</v>
      </c>
      <c r="F36" s="32">
        <f t="shared" si="20"/>
        <v>0</v>
      </c>
      <c r="G36" s="32">
        <f t="shared" si="20"/>
        <v>0</v>
      </c>
      <c r="H36" s="32">
        <f t="shared" si="20"/>
        <v>0</v>
      </c>
      <c r="I36" s="32">
        <f t="shared" si="20"/>
        <v>0</v>
      </c>
      <c r="J36" s="32">
        <f t="shared" si="20"/>
        <v>0</v>
      </c>
      <c r="K36" s="32">
        <f t="shared" si="20"/>
        <v>0</v>
      </c>
    </row>
    <row r="37" spans="1:12" x14ac:dyDescent="0.25">
      <c r="A37" s="10"/>
      <c r="B37" s="83"/>
      <c r="C37" s="10" t="s">
        <v>6</v>
      </c>
      <c r="D37" s="31">
        <f t="shared" si="13"/>
        <v>515789473.68000001</v>
      </c>
      <c r="E37" s="32">
        <f t="shared" si="20"/>
        <v>0</v>
      </c>
      <c r="F37" s="32">
        <f t="shared" si="20"/>
        <v>0</v>
      </c>
      <c r="G37" s="32">
        <f t="shared" si="20"/>
        <v>0</v>
      </c>
      <c r="H37" s="32">
        <f t="shared" si="20"/>
        <v>67789473.680000007</v>
      </c>
      <c r="I37" s="32">
        <f t="shared" si="20"/>
        <v>144000000</v>
      </c>
      <c r="J37" s="32">
        <f t="shared" si="20"/>
        <v>152000000</v>
      </c>
      <c r="K37" s="32">
        <f t="shared" si="20"/>
        <v>152000000</v>
      </c>
    </row>
    <row r="38" spans="1:12" x14ac:dyDescent="0.25">
      <c r="A38" s="10"/>
      <c r="B38" s="83"/>
      <c r="C38" s="10" t="s">
        <v>7</v>
      </c>
      <c r="D38" s="31">
        <f t="shared" si="13"/>
        <v>32000000</v>
      </c>
      <c r="E38" s="32">
        <f t="shared" si="20"/>
        <v>0</v>
      </c>
      <c r="F38" s="32">
        <f t="shared" si="20"/>
        <v>0</v>
      </c>
      <c r="G38" s="32">
        <f t="shared" si="20"/>
        <v>0</v>
      </c>
      <c r="H38" s="32">
        <f t="shared" si="20"/>
        <v>8000000</v>
      </c>
      <c r="I38" s="32">
        <f t="shared" si="20"/>
        <v>8000000</v>
      </c>
      <c r="J38" s="32">
        <f t="shared" si="20"/>
        <v>8000000</v>
      </c>
      <c r="K38" s="32">
        <f t="shared" si="20"/>
        <v>8000000</v>
      </c>
    </row>
    <row r="39" spans="1:12" ht="45" x14ac:dyDescent="0.25">
      <c r="A39" s="10" t="s">
        <v>10</v>
      </c>
      <c r="B39" s="83" t="s">
        <v>59</v>
      </c>
      <c r="C39" s="10"/>
      <c r="D39" s="31">
        <f t="shared" si="13"/>
        <v>936869835.46000004</v>
      </c>
      <c r="E39" s="31">
        <f>SUM(E41:E44)+E47</f>
        <v>27554470</v>
      </c>
      <c r="F39" s="31">
        <f t="shared" ref="F39:I39" si="21">SUM(F41:F44)+F47</f>
        <v>103784065.45999999</v>
      </c>
      <c r="G39" s="31">
        <f t="shared" si="21"/>
        <v>165531300</v>
      </c>
      <c r="H39" s="31">
        <f t="shared" si="21"/>
        <v>160000000</v>
      </c>
      <c r="I39" s="31">
        <f t="shared" si="21"/>
        <v>160000000</v>
      </c>
      <c r="J39" s="31">
        <f t="shared" ref="J39:K39" si="22">SUM(J41:J44)+J47</f>
        <v>160000000</v>
      </c>
      <c r="K39" s="31">
        <f t="shared" si="22"/>
        <v>160000000</v>
      </c>
    </row>
    <row r="40" spans="1:12" ht="30" x14ac:dyDescent="0.25">
      <c r="A40" s="10"/>
      <c r="B40" s="83" t="s">
        <v>42</v>
      </c>
      <c r="C40" s="10" t="s">
        <v>22</v>
      </c>
      <c r="D40" s="31">
        <f t="shared" si="13"/>
        <v>389080361.77999997</v>
      </c>
      <c r="E40" s="33">
        <f>E41+E42+E43+E44</f>
        <v>27554470</v>
      </c>
      <c r="F40" s="33">
        <f t="shared" ref="F40:K40" si="23">F41+F42+F43+F44</f>
        <v>103784065.45999999</v>
      </c>
      <c r="G40" s="33">
        <f t="shared" si="23"/>
        <v>165531300</v>
      </c>
      <c r="H40" s="33">
        <f t="shared" si="23"/>
        <v>84210526.319999993</v>
      </c>
      <c r="I40" s="33">
        <f t="shared" si="23"/>
        <v>8000000</v>
      </c>
      <c r="J40" s="33">
        <f t="shared" si="23"/>
        <v>0</v>
      </c>
      <c r="K40" s="33">
        <f t="shared" si="23"/>
        <v>0</v>
      </c>
    </row>
    <row r="41" spans="1:12" x14ac:dyDescent="0.25">
      <c r="A41" s="10"/>
      <c r="B41" s="83"/>
      <c r="C41" s="10" t="s">
        <v>5</v>
      </c>
      <c r="D41" s="31">
        <f t="shared" si="13"/>
        <v>0</v>
      </c>
      <c r="E41" s="29"/>
      <c r="F41" s="29"/>
      <c r="G41" s="29"/>
      <c r="H41" s="29"/>
      <c r="I41" s="29"/>
      <c r="J41" s="29"/>
      <c r="K41" s="29"/>
    </row>
    <row r="42" spans="1:12" x14ac:dyDescent="0.25">
      <c r="A42" s="10"/>
      <c r="B42" s="83"/>
      <c r="C42" s="10" t="s">
        <v>6</v>
      </c>
      <c r="D42" s="31">
        <f t="shared" si="13"/>
        <v>361381648.19999999</v>
      </c>
      <c r="E42" s="29">
        <f>(25095.27+537.03)*1000</f>
        <v>25632300</v>
      </c>
      <c r="F42" s="53">
        <v>98594862.189999998</v>
      </c>
      <c r="G42" s="76">
        <f>114404486.01+42750000</f>
        <v>157154486.00999999</v>
      </c>
      <c r="H42" s="53">
        <v>80000000</v>
      </c>
      <c r="I42" s="29"/>
      <c r="J42" s="29"/>
      <c r="K42" s="29"/>
      <c r="L42" s="45">
        <f>G42+G49</f>
        <v>157154486.00999999</v>
      </c>
    </row>
    <row r="43" spans="1:12" x14ac:dyDescent="0.25">
      <c r="A43" s="10"/>
      <c r="B43" s="83"/>
      <c r="C43" s="10" t="s">
        <v>7</v>
      </c>
      <c r="D43" s="31">
        <f t="shared" si="13"/>
        <v>27698713.579999998</v>
      </c>
      <c r="E43" s="30">
        <f>(1320.8+28.27+573.1)*1000</f>
        <v>1922170</v>
      </c>
      <c r="F43" s="52">
        <v>5189203.2699999996</v>
      </c>
      <c r="G43" s="75">
        <f>6126813.99+2250000</f>
        <v>8376813.9900000002</v>
      </c>
      <c r="H43" s="52">
        <v>4210526.32</v>
      </c>
      <c r="I43" s="30">
        <v>8000000</v>
      </c>
      <c r="J43" s="30"/>
      <c r="K43" s="30"/>
      <c r="L43" s="45">
        <f>G43+G50+G55</f>
        <v>8551903.6899999995</v>
      </c>
    </row>
    <row r="44" spans="1:12" x14ac:dyDescent="0.25">
      <c r="A44" s="10"/>
      <c r="B44" s="83"/>
      <c r="C44" s="10" t="s">
        <v>36</v>
      </c>
      <c r="D44" s="31">
        <f t="shared" si="13"/>
        <v>0</v>
      </c>
      <c r="E44" s="30"/>
      <c r="F44" s="52"/>
      <c r="G44" s="30"/>
      <c r="H44" s="30"/>
      <c r="I44" s="30"/>
      <c r="J44" s="30"/>
      <c r="K44" s="30"/>
      <c r="L44" s="45">
        <f>L42/L43</f>
        <v>18.376550029879954</v>
      </c>
    </row>
    <row r="45" spans="1:12" x14ac:dyDescent="0.25">
      <c r="A45" s="10"/>
      <c r="B45" s="83"/>
      <c r="C45" s="10" t="s">
        <v>43</v>
      </c>
      <c r="D45" s="31">
        <f t="shared" si="13"/>
        <v>0</v>
      </c>
      <c r="E45" s="30"/>
      <c r="F45" s="52"/>
      <c r="G45" s="30"/>
      <c r="H45" s="30"/>
      <c r="I45" s="30"/>
      <c r="J45" s="30"/>
      <c r="K45" s="30"/>
    </row>
    <row r="46" spans="1:12" x14ac:dyDescent="0.25">
      <c r="A46" s="10"/>
      <c r="B46" s="83"/>
      <c r="C46" s="10" t="s">
        <v>8</v>
      </c>
      <c r="D46" s="31">
        <f t="shared" si="13"/>
        <v>389080361.77999997</v>
      </c>
      <c r="E46" s="29">
        <f>E39-E47</f>
        <v>27554470</v>
      </c>
      <c r="F46" s="53">
        <f t="shared" ref="F46:K46" si="24">F39-F47</f>
        <v>103784065.45999999</v>
      </c>
      <c r="G46" s="76">
        <f t="shared" si="24"/>
        <v>165531300</v>
      </c>
      <c r="H46" s="29">
        <f t="shared" si="24"/>
        <v>84210526.319999993</v>
      </c>
      <c r="I46" s="29">
        <f t="shared" si="24"/>
        <v>8000000</v>
      </c>
      <c r="J46" s="29">
        <f t="shared" si="24"/>
        <v>0</v>
      </c>
      <c r="K46" s="29">
        <f t="shared" si="24"/>
        <v>0</v>
      </c>
    </row>
    <row r="47" spans="1:12" x14ac:dyDescent="0.25">
      <c r="A47" s="10"/>
      <c r="B47" s="83"/>
      <c r="C47" s="10" t="s">
        <v>9</v>
      </c>
      <c r="D47" s="31">
        <f t="shared" si="13"/>
        <v>547789473.68000007</v>
      </c>
      <c r="E47" s="34">
        <f>SUM(E48:E50)</f>
        <v>0</v>
      </c>
      <c r="F47" s="34">
        <f t="shared" ref="F47:K47" si="25">SUM(F48:F50)</f>
        <v>0</v>
      </c>
      <c r="G47" s="34">
        <f t="shared" si="25"/>
        <v>0</v>
      </c>
      <c r="H47" s="34">
        <f t="shared" si="25"/>
        <v>75789473.680000007</v>
      </c>
      <c r="I47" s="34">
        <f t="shared" si="25"/>
        <v>152000000</v>
      </c>
      <c r="J47" s="34">
        <f t="shared" si="25"/>
        <v>160000000</v>
      </c>
      <c r="K47" s="34">
        <f t="shared" si="25"/>
        <v>160000000</v>
      </c>
    </row>
    <row r="48" spans="1:12" x14ac:dyDescent="0.25">
      <c r="A48" s="10"/>
      <c r="B48" s="83"/>
      <c r="C48" s="10" t="s">
        <v>5</v>
      </c>
      <c r="D48" s="31">
        <f t="shared" si="13"/>
        <v>0</v>
      </c>
      <c r="E48" s="29"/>
      <c r="F48" s="29"/>
      <c r="G48" s="29"/>
      <c r="H48" s="29"/>
      <c r="I48" s="29"/>
      <c r="J48" s="29"/>
      <c r="K48" s="29"/>
    </row>
    <row r="49" spans="1:11" s="11" customFormat="1" x14ac:dyDescent="0.25">
      <c r="A49" s="10"/>
      <c r="B49" s="83"/>
      <c r="C49" s="10" t="s">
        <v>6</v>
      </c>
      <c r="D49" s="31">
        <f t="shared" si="13"/>
        <v>515789473.68000001</v>
      </c>
      <c r="E49" s="29">
        <v>0</v>
      </c>
      <c r="F49" s="29"/>
      <c r="G49" s="29"/>
      <c r="H49" s="29">
        <v>67789473.680000007</v>
      </c>
      <c r="I49" s="29">
        <v>144000000</v>
      </c>
      <c r="J49" s="29">
        <v>152000000</v>
      </c>
      <c r="K49" s="29">
        <v>152000000</v>
      </c>
    </row>
    <row r="50" spans="1:11" s="11" customFormat="1" x14ac:dyDescent="0.25">
      <c r="A50" s="10"/>
      <c r="B50" s="83"/>
      <c r="C50" s="10" t="s">
        <v>7</v>
      </c>
      <c r="D50" s="31">
        <f t="shared" si="13"/>
        <v>32000000</v>
      </c>
      <c r="E50" s="29"/>
      <c r="F50" s="29"/>
      <c r="G50" s="29"/>
      <c r="H50" s="29">
        <v>8000000</v>
      </c>
      <c r="I50" s="29">
        <v>8000000</v>
      </c>
      <c r="J50" s="29">
        <v>8000000</v>
      </c>
      <c r="K50" s="29">
        <v>8000000</v>
      </c>
    </row>
    <row r="51" spans="1:11" s="11" customFormat="1" ht="30" x14ac:dyDescent="0.25">
      <c r="A51" s="10" t="s">
        <v>12</v>
      </c>
      <c r="B51" s="83" t="s">
        <v>41</v>
      </c>
      <c r="C51" s="10"/>
      <c r="D51" s="31">
        <f t="shared" si="13"/>
        <v>184822.78</v>
      </c>
      <c r="E51" s="31">
        <f>SUM(E53:E56)+E59</f>
        <v>0</v>
      </c>
      <c r="F51" s="31">
        <f t="shared" ref="F51:I51" si="26">SUM(F53:F56)+F59</f>
        <v>9733.08</v>
      </c>
      <c r="G51" s="31">
        <f t="shared" si="26"/>
        <v>175089.7</v>
      </c>
      <c r="H51" s="31">
        <f t="shared" si="26"/>
        <v>0</v>
      </c>
      <c r="I51" s="31">
        <f t="shared" si="26"/>
        <v>0</v>
      </c>
      <c r="J51" s="31">
        <f t="shared" ref="J51:K51" si="27">SUM(J53:J56)+J59</f>
        <v>0</v>
      </c>
      <c r="K51" s="31">
        <f t="shared" si="27"/>
        <v>0</v>
      </c>
    </row>
    <row r="52" spans="1:11" s="11" customFormat="1" x14ac:dyDescent="0.25">
      <c r="A52" s="10"/>
      <c r="B52" s="83"/>
      <c r="C52" s="10" t="s">
        <v>22</v>
      </c>
      <c r="D52" s="31">
        <f t="shared" si="13"/>
        <v>184822.78</v>
      </c>
      <c r="E52" s="33">
        <f>E53+E54+E55+E56</f>
        <v>0</v>
      </c>
      <c r="F52" s="33">
        <f t="shared" ref="F52:K52" si="28">F53+F54+F55+F56</f>
        <v>9733.08</v>
      </c>
      <c r="G52" s="33">
        <f t="shared" si="28"/>
        <v>175089.7</v>
      </c>
      <c r="H52" s="33">
        <f t="shared" si="28"/>
        <v>0</v>
      </c>
      <c r="I52" s="33">
        <f t="shared" si="28"/>
        <v>0</v>
      </c>
      <c r="J52" s="33">
        <f t="shared" si="28"/>
        <v>0</v>
      </c>
      <c r="K52" s="33">
        <f t="shared" si="28"/>
        <v>0</v>
      </c>
    </row>
    <row r="53" spans="1:11" s="11" customFormat="1" x14ac:dyDescent="0.25">
      <c r="A53" s="10"/>
      <c r="B53" s="83"/>
      <c r="C53" s="10" t="s">
        <v>5</v>
      </c>
      <c r="D53" s="31">
        <f t="shared" si="13"/>
        <v>0</v>
      </c>
      <c r="E53" s="29"/>
      <c r="F53" s="29"/>
      <c r="G53" s="29"/>
      <c r="H53" s="29"/>
      <c r="I53" s="29"/>
      <c r="J53" s="29"/>
      <c r="K53" s="29"/>
    </row>
    <row r="54" spans="1:11" s="11" customFormat="1" x14ac:dyDescent="0.25">
      <c r="A54" s="10"/>
      <c r="B54" s="83"/>
      <c r="C54" s="10" t="s">
        <v>6</v>
      </c>
      <c r="D54" s="31">
        <f t="shared" si="13"/>
        <v>0</v>
      </c>
      <c r="E54" s="29">
        <v>0</v>
      </c>
      <c r="F54" s="29"/>
      <c r="G54" s="29"/>
      <c r="H54" s="29"/>
      <c r="I54" s="29"/>
      <c r="J54" s="29"/>
      <c r="K54" s="29"/>
    </row>
    <row r="55" spans="1:11" s="11" customFormat="1" x14ac:dyDescent="0.25">
      <c r="A55" s="10"/>
      <c r="B55" s="83"/>
      <c r="C55" s="10" t="s">
        <v>7</v>
      </c>
      <c r="D55" s="31">
        <f t="shared" si="13"/>
        <v>184822.78</v>
      </c>
      <c r="E55" s="30">
        <v>0</v>
      </c>
      <c r="F55" s="69">
        <v>9733.08</v>
      </c>
      <c r="G55" s="75">
        <v>175089.7</v>
      </c>
      <c r="H55" s="30"/>
      <c r="I55" s="30"/>
      <c r="J55" s="30"/>
      <c r="K55" s="30"/>
    </row>
    <row r="56" spans="1:11" s="11" customFormat="1" x14ac:dyDescent="0.25">
      <c r="A56" s="10"/>
      <c r="B56" s="83"/>
      <c r="C56" s="10" t="s">
        <v>36</v>
      </c>
      <c r="D56" s="31">
        <f t="shared" si="13"/>
        <v>0</v>
      </c>
      <c r="E56" s="30"/>
      <c r="F56" s="30"/>
      <c r="G56" s="30"/>
      <c r="H56" s="30"/>
      <c r="I56" s="30"/>
      <c r="J56" s="30"/>
      <c r="K56" s="30"/>
    </row>
    <row r="57" spans="1:11" s="11" customFormat="1" x14ac:dyDescent="0.25">
      <c r="A57" s="10"/>
      <c r="B57" s="83"/>
      <c r="C57" s="10" t="s">
        <v>43</v>
      </c>
      <c r="D57" s="31">
        <f t="shared" si="13"/>
        <v>0</v>
      </c>
      <c r="E57" s="30"/>
      <c r="F57" s="30"/>
      <c r="G57" s="30"/>
      <c r="H57" s="30"/>
      <c r="I57" s="30"/>
      <c r="J57" s="30"/>
      <c r="K57" s="30"/>
    </row>
    <row r="58" spans="1:11" s="11" customFormat="1" x14ac:dyDescent="0.25">
      <c r="A58" s="10"/>
      <c r="B58" s="83"/>
      <c r="C58" s="10" t="s">
        <v>8</v>
      </c>
      <c r="D58" s="31">
        <f t="shared" si="13"/>
        <v>184822.78</v>
      </c>
      <c r="E58" s="29">
        <f>E51-E59</f>
        <v>0</v>
      </c>
      <c r="F58" s="32">
        <f t="shared" ref="F58:K58" si="29">F51-F59</f>
        <v>9733.08</v>
      </c>
      <c r="G58" s="29">
        <f t="shared" si="29"/>
        <v>175089.7</v>
      </c>
      <c r="H58" s="29">
        <f t="shared" si="29"/>
        <v>0</v>
      </c>
      <c r="I58" s="29">
        <f t="shared" si="29"/>
        <v>0</v>
      </c>
      <c r="J58" s="29">
        <f t="shared" si="29"/>
        <v>0</v>
      </c>
      <c r="K58" s="29">
        <f t="shared" si="29"/>
        <v>0</v>
      </c>
    </row>
    <row r="59" spans="1:11" s="11" customFormat="1" x14ac:dyDescent="0.25">
      <c r="A59" s="10"/>
      <c r="B59" s="83"/>
      <c r="C59" s="10" t="s">
        <v>9</v>
      </c>
      <c r="D59" s="31">
        <f t="shared" si="13"/>
        <v>0</v>
      </c>
      <c r="E59" s="34">
        <f>SUM(E60:E62)</f>
        <v>0</v>
      </c>
      <c r="F59" s="34">
        <f t="shared" ref="F59:K59" si="30">SUM(F60:F62)</f>
        <v>0</v>
      </c>
      <c r="G59" s="34">
        <f t="shared" si="30"/>
        <v>0</v>
      </c>
      <c r="H59" s="34">
        <f t="shared" si="30"/>
        <v>0</v>
      </c>
      <c r="I59" s="34">
        <f t="shared" si="30"/>
        <v>0</v>
      </c>
      <c r="J59" s="34">
        <f t="shared" si="30"/>
        <v>0</v>
      </c>
      <c r="K59" s="34">
        <f t="shared" si="30"/>
        <v>0</v>
      </c>
    </row>
    <row r="60" spans="1:11" s="11" customFormat="1" x14ac:dyDescent="0.25">
      <c r="A60" s="10"/>
      <c r="B60" s="83"/>
      <c r="C60" s="10" t="s">
        <v>5</v>
      </c>
      <c r="D60" s="31">
        <f t="shared" si="13"/>
        <v>0</v>
      </c>
      <c r="E60" s="29"/>
      <c r="F60" s="29"/>
      <c r="G60" s="29"/>
      <c r="H60" s="29"/>
      <c r="I60" s="29"/>
      <c r="J60" s="29"/>
      <c r="K60" s="29"/>
    </row>
    <row r="61" spans="1:11" s="11" customFormat="1" x14ac:dyDescent="0.25">
      <c r="A61" s="10"/>
      <c r="B61" s="83"/>
      <c r="C61" s="10" t="s">
        <v>6</v>
      </c>
      <c r="D61" s="31">
        <f t="shared" si="13"/>
        <v>0</v>
      </c>
      <c r="E61" s="29">
        <v>0</v>
      </c>
      <c r="F61" s="29"/>
      <c r="G61" s="29"/>
      <c r="H61" s="29"/>
      <c r="I61" s="29"/>
      <c r="J61" s="29"/>
      <c r="K61" s="29"/>
    </row>
    <row r="62" spans="1:11" s="11" customFormat="1" x14ac:dyDescent="0.25">
      <c r="A62" s="10"/>
      <c r="B62" s="83"/>
      <c r="C62" s="10" t="s">
        <v>7</v>
      </c>
      <c r="D62" s="31">
        <f t="shared" si="13"/>
        <v>0</v>
      </c>
      <c r="E62" s="29"/>
      <c r="F62" s="29"/>
      <c r="G62" s="29"/>
      <c r="H62" s="29"/>
      <c r="I62" s="29"/>
      <c r="J62" s="29"/>
      <c r="K62" s="29"/>
    </row>
    <row r="63" spans="1:11" s="11" customFormat="1" ht="30" x14ac:dyDescent="0.25">
      <c r="A63" s="10" t="s">
        <v>13</v>
      </c>
      <c r="B63" s="83" t="s">
        <v>14</v>
      </c>
      <c r="C63" s="10"/>
      <c r="D63" s="31">
        <f t="shared" si="13"/>
        <v>0</v>
      </c>
      <c r="E63" s="31">
        <f>SUM(E65:E68)+E71</f>
        <v>0</v>
      </c>
      <c r="F63" s="31">
        <f t="shared" ref="F63:I63" si="31">SUM(F65:F68)+F71</f>
        <v>0</v>
      </c>
      <c r="G63" s="31">
        <f t="shared" si="31"/>
        <v>0</v>
      </c>
      <c r="H63" s="31">
        <f t="shared" si="31"/>
        <v>0</v>
      </c>
      <c r="I63" s="31">
        <f t="shared" si="31"/>
        <v>0</v>
      </c>
      <c r="J63" s="31">
        <f t="shared" ref="J63:K63" si="32">SUM(J65:J68)+J71</f>
        <v>0</v>
      </c>
      <c r="K63" s="31">
        <f t="shared" si="32"/>
        <v>0</v>
      </c>
    </row>
    <row r="64" spans="1:11" s="11" customFormat="1" x14ac:dyDescent="0.25">
      <c r="A64" s="10"/>
      <c r="B64" s="83"/>
      <c r="C64" s="10" t="s">
        <v>22</v>
      </c>
      <c r="D64" s="31">
        <f t="shared" si="13"/>
        <v>0</v>
      </c>
      <c r="E64" s="33">
        <f>E65+E66+E67+E68</f>
        <v>0</v>
      </c>
      <c r="F64" s="33">
        <f t="shared" ref="F64:K64" si="33">F65+F66+F67+F68</f>
        <v>0</v>
      </c>
      <c r="G64" s="33">
        <f t="shared" si="33"/>
        <v>0</v>
      </c>
      <c r="H64" s="33">
        <f t="shared" si="33"/>
        <v>0</v>
      </c>
      <c r="I64" s="33">
        <f t="shared" si="33"/>
        <v>0</v>
      </c>
      <c r="J64" s="33">
        <f t="shared" si="33"/>
        <v>0</v>
      </c>
      <c r="K64" s="33">
        <f t="shared" si="33"/>
        <v>0</v>
      </c>
    </row>
    <row r="65" spans="1:11" s="11" customFormat="1" x14ac:dyDescent="0.25">
      <c r="A65" s="10"/>
      <c r="B65" s="83"/>
      <c r="C65" s="10" t="s">
        <v>5</v>
      </c>
      <c r="D65" s="31">
        <f t="shared" si="13"/>
        <v>0</v>
      </c>
      <c r="E65" s="29"/>
      <c r="F65" s="29"/>
      <c r="G65" s="29"/>
      <c r="H65" s="29"/>
      <c r="I65" s="29"/>
      <c r="J65" s="29"/>
      <c r="K65" s="29"/>
    </row>
    <row r="66" spans="1:11" s="11" customFormat="1" x14ac:dyDescent="0.25">
      <c r="A66" s="10"/>
      <c r="B66" s="83"/>
      <c r="C66" s="10" t="s">
        <v>6</v>
      </c>
      <c r="D66" s="31">
        <f t="shared" si="13"/>
        <v>0</v>
      </c>
      <c r="E66" s="29"/>
      <c r="F66" s="29"/>
      <c r="G66" s="29"/>
      <c r="H66" s="29"/>
      <c r="I66" s="29"/>
      <c r="J66" s="29"/>
      <c r="K66" s="29"/>
    </row>
    <row r="67" spans="1:11" s="11" customFormat="1" x14ac:dyDescent="0.25">
      <c r="A67" s="10"/>
      <c r="B67" s="83"/>
      <c r="C67" s="10" t="s">
        <v>7</v>
      </c>
      <c r="D67" s="31">
        <f t="shared" si="13"/>
        <v>0</v>
      </c>
      <c r="E67" s="30"/>
      <c r="F67" s="30">
        <v>0</v>
      </c>
      <c r="G67" s="30">
        <v>0</v>
      </c>
      <c r="H67" s="30"/>
      <c r="I67" s="30"/>
      <c r="J67" s="30"/>
      <c r="K67" s="30"/>
    </row>
    <row r="68" spans="1:11" s="11" customFormat="1" x14ac:dyDescent="0.25">
      <c r="A68" s="10"/>
      <c r="B68" s="83"/>
      <c r="C68" s="10" t="s">
        <v>36</v>
      </c>
      <c r="D68" s="31">
        <f t="shared" si="13"/>
        <v>0</v>
      </c>
      <c r="E68" s="30"/>
      <c r="F68" s="30"/>
      <c r="G68" s="30"/>
      <c r="H68" s="30"/>
      <c r="I68" s="30"/>
      <c r="J68" s="30"/>
      <c r="K68" s="30"/>
    </row>
    <row r="69" spans="1:11" s="11" customFormat="1" x14ac:dyDescent="0.25">
      <c r="A69" s="10"/>
      <c r="B69" s="83"/>
      <c r="C69" s="10" t="s">
        <v>43</v>
      </c>
      <c r="D69" s="31">
        <f t="shared" si="13"/>
        <v>0</v>
      </c>
      <c r="E69" s="30"/>
      <c r="F69" s="30"/>
      <c r="G69" s="30"/>
      <c r="H69" s="30"/>
      <c r="I69" s="30"/>
      <c r="J69" s="30"/>
      <c r="K69" s="30"/>
    </row>
    <row r="70" spans="1:11" s="11" customFormat="1" x14ac:dyDescent="0.25">
      <c r="A70" s="10"/>
      <c r="B70" s="83"/>
      <c r="C70" s="10" t="s">
        <v>8</v>
      </c>
      <c r="D70" s="31">
        <f t="shared" si="13"/>
        <v>0</v>
      </c>
      <c r="E70" s="29">
        <f>E63-E71</f>
        <v>0</v>
      </c>
      <c r="F70" s="29">
        <f t="shared" ref="F70:K70" si="34">F63-F71</f>
        <v>0</v>
      </c>
      <c r="G70" s="29">
        <f t="shared" si="34"/>
        <v>0</v>
      </c>
      <c r="H70" s="29">
        <f t="shared" si="34"/>
        <v>0</v>
      </c>
      <c r="I70" s="29">
        <f t="shared" si="34"/>
        <v>0</v>
      </c>
      <c r="J70" s="29">
        <f t="shared" si="34"/>
        <v>0</v>
      </c>
      <c r="K70" s="29">
        <f t="shared" si="34"/>
        <v>0</v>
      </c>
    </row>
    <row r="71" spans="1:11" s="11" customFormat="1" x14ac:dyDescent="0.25">
      <c r="A71" s="10"/>
      <c r="B71" s="83"/>
      <c r="C71" s="10" t="s">
        <v>9</v>
      </c>
      <c r="D71" s="31">
        <f t="shared" si="13"/>
        <v>0</v>
      </c>
      <c r="E71" s="34">
        <f>SUM(E72:E74)</f>
        <v>0</v>
      </c>
      <c r="F71" s="34">
        <f t="shared" ref="F71:K71" si="35">SUM(F72:F74)</f>
        <v>0</v>
      </c>
      <c r="G71" s="34">
        <f t="shared" si="35"/>
        <v>0</v>
      </c>
      <c r="H71" s="34">
        <f t="shared" si="35"/>
        <v>0</v>
      </c>
      <c r="I71" s="34">
        <f t="shared" si="35"/>
        <v>0</v>
      </c>
      <c r="J71" s="34">
        <f t="shared" si="35"/>
        <v>0</v>
      </c>
      <c r="K71" s="34">
        <f t="shared" si="35"/>
        <v>0</v>
      </c>
    </row>
    <row r="72" spans="1:11" s="11" customFormat="1" x14ac:dyDescent="0.25">
      <c r="A72" s="10"/>
      <c r="B72" s="83"/>
      <c r="C72" s="10" t="s">
        <v>5</v>
      </c>
      <c r="D72" s="31">
        <f t="shared" si="13"/>
        <v>0</v>
      </c>
      <c r="E72" s="29"/>
      <c r="F72" s="29"/>
      <c r="G72" s="29"/>
      <c r="H72" s="29"/>
      <c r="I72" s="29"/>
      <c r="J72" s="29"/>
      <c r="K72" s="29"/>
    </row>
    <row r="73" spans="1:11" s="11" customFormat="1" x14ac:dyDescent="0.25">
      <c r="A73" s="10"/>
      <c r="B73" s="83"/>
      <c r="C73" s="10" t="s">
        <v>6</v>
      </c>
      <c r="D73" s="31">
        <f t="shared" si="13"/>
        <v>0</v>
      </c>
      <c r="E73" s="29"/>
      <c r="F73" s="29"/>
      <c r="G73" s="29"/>
      <c r="H73" s="29"/>
      <c r="I73" s="29"/>
      <c r="J73" s="29"/>
      <c r="K73" s="29"/>
    </row>
    <row r="74" spans="1:11" s="11" customFormat="1" x14ac:dyDescent="0.25">
      <c r="A74" s="10"/>
      <c r="B74" s="83"/>
      <c r="C74" s="10" t="s">
        <v>7</v>
      </c>
      <c r="D74" s="31">
        <f t="shared" si="13"/>
        <v>0</v>
      </c>
      <c r="E74" s="29"/>
      <c r="F74" s="29"/>
      <c r="G74" s="29"/>
      <c r="H74" s="29"/>
      <c r="I74" s="29"/>
      <c r="J74" s="29"/>
      <c r="K74" s="29"/>
    </row>
    <row r="75" spans="1:11" s="11" customFormat="1" ht="30" x14ac:dyDescent="0.25">
      <c r="A75" s="10">
        <v>3</v>
      </c>
      <c r="B75" s="83" t="s">
        <v>15</v>
      </c>
      <c r="C75" s="10"/>
      <c r="D75" s="31">
        <f t="shared" si="13"/>
        <v>856313929.42000008</v>
      </c>
      <c r="E75" s="31">
        <f>SUM(E77:E80)+E83</f>
        <v>103519190</v>
      </c>
      <c r="F75" s="31">
        <f>SUM(F77:F80)+F83+F81</f>
        <v>239360275.42000002</v>
      </c>
      <c r="G75" s="31">
        <f t="shared" ref="G75:K75" si="36">SUM(G77:G80)+G83+G81</f>
        <v>52923739</v>
      </c>
      <c r="H75" s="31">
        <f>SUM(H77:H80)+H83+H81</f>
        <v>91755000</v>
      </c>
      <c r="I75" s="31">
        <f t="shared" si="36"/>
        <v>278125725</v>
      </c>
      <c r="J75" s="31">
        <f t="shared" si="36"/>
        <v>45315000</v>
      </c>
      <c r="K75" s="31">
        <f t="shared" si="36"/>
        <v>45315000</v>
      </c>
    </row>
    <row r="76" spans="1:11" s="11" customFormat="1" x14ac:dyDescent="0.25">
      <c r="A76" s="10"/>
      <c r="B76" s="83"/>
      <c r="C76" s="10" t="s">
        <v>22</v>
      </c>
      <c r="D76" s="31">
        <f t="shared" si="13"/>
        <v>399818604.42000002</v>
      </c>
      <c r="E76" s="33">
        <f>E77+E78+E79+E80</f>
        <v>103519190</v>
      </c>
      <c r="F76" s="72">
        <f t="shared" ref="F76:K76" si="37">F77+F78+F79+F80</f>
        <v>153605675.42000002</v>
      </c>
      <c r="G76" s="33">
        <f t="shared" si="37"/>
        <v>52923739</v>
      </c>
      <c r="H76" s="33">
        <f t="shared" si="37"/>
        <v>44455000</v>
      </c>
      <c r="I76" s="33">
        <f t="shared" si="37"/>
        <v>45315000</v>
      </c>
      <c r="J76" s="33">
        <f t="shared" si="37"/>
        <v>0</v>
      </c>
      <c r="K76" s="33">
        <f t="shared" si="37"/>
        <v>0</v>
      </c>
    </row>
    <row r="77" spans="1:11" s="11" customFormat="1" x14ac:dyDescent="0.25">
      <c r="A77" s="10"/>
      <c r="B77" s="83"/>
      <c r="C77" s="10" t="s">
        <v>5</v>
      </c>
      <c r="D77" s="31">
        <f t="shared" si="13"/>
        <v>0</v>
      </c>
      <c r="E77" s="32">
        <f>E89+E101</f>
        <v>0</v>
      </c>
      <c r="F77" s="32">
        <f t="shared" ref="F77:K86" si="38">F89+F101</f>
        <v>0</v>
      </c>
      <c r="G77" s="32">
        <f t="shared" si="38"/>
        <v>0</v>
      </c>
      <c r="H77" s="32">
        <f t="shared" si="38"/>
        <v>0</v>
      </c>
      <c r="I77" s="32">
        <f t="shared" si="38"/>
        <v>0</v>
      </c>
      <c r="J77" s="32">
        <f t="shared" si="38"/>
        <v>0</v>
      </c>
      <c r="K77" s="32">
        <f t="shared" si="38"/>
        <v>0</v>
      </c>
    </row>
    <row r="78" spans="1:11" s="11" customFormat="1" x14ac:dyDescent="0.25">
      <c r="A78" s="10"/>
      <c r="B78" s="83"/>
      <c r="C78" s="10" t="s">
        <v>6</v>
      </c>
      <c r="D78" s="31">
        <f t="shared" si="13"/>
        <v>224335037</v>
      </c>
      <c r="E78" s="32">
        <f>E90+E102</f>
        <v>28519190</v>
      </c>
      <c r="F78" s="70">
        <f t="shared" si="38"/>
        <v>53180590</v>
      </c>
      <c r="G78" s="32">
        <f t="shared" si="38"/>
        <v>52865257</v>
      </c>
      <c r="H78" s="32">
        <f t="shared" si="38"/>
        <v>44455000</v>
      </c>
      <c r="I78" s="32">
        <f t="shared" si="38"/>
        <v>45315000</v>
      </c>
      <c r="J78" s="32">
        <f t="shared" si="38"/>
        <v>0</v>
      </c>
      <c r="K78" s="32">
        <f t="shared" si="38"/>
        <v>0</v>
      </c>
    </row>
    <row r="79" spans="1:11" s="11" customFormat="1" x14ac:dyDescent="0.25">
      <c r="A79" s="10"/>
      <c r="B79" s="83"/>
      <c r="C79" s="10" t="s">
        <v>7</v>
      </c>
      <c r="D79" s="31">
        <f t="shared" si="13"/>
        <v>175483567.42000002</v>
      </c>
      <c r="E79" s="32">
        <f>E91+E103</f>
        <v>75000000</v>
      </c>
      <c r="F79" s="70">
        <f t="shared" si="38"/>
        <v>100425085.42</v>
      </c>
      <c r="G79" s="77">
        <f t="shared" si="38"/>
        <v>58482</v>
      </c>
      <c r="H79" s="32">
        <f t="shared" si="38"/>
        <v>0</v>
      </c>
      <c r="I79" s="32">
        <f t="shared" si="38"/>
        <v>0</v>
      </c>
      <c r="J79" s="32">
        <f t="shared" si="38"/>
        <v>0</v>
      </c>
      <c r="K79" s="32">
        <f t="shared" si="38"/>
        <v>0</v>
      </c>
    </row>
    <row r="80" spans="1:11" s="11" customFormat="1" x14ac:dyDescent="0.25">
      <c r="A80" s="10"/>
      <c r="B80" s="83"/>
      <c r="C80" s="10" t="s">
        <v>36</v>
      </c>
      <c r="D80" s="31">
        <f t="shared" ref="D80:D143" si="39">SUM(E80:K80)</f>
        <v>0</v>
      </c>
      <c r="E80" s="32">
        <f>E92+E104</f>
        <v>0</v>
      </c>
      <c r="F80" s="32">
        <f t="shared" si="38"/>
        <v>0</v>
      </c>
      <c r="G80" s="32">
        <f t="shared" si="38"/>
        <v>0</v>
      </c>
      <c r="H80" s="32">
        <f t="shared" si="38"/>
        <v>0</v>
      </c>
      <c r="I80" s="32">
        <f t="shared" si="38"/>
        <v>0</v>
      </c>
      <c r="J80" s="32">
        <f t="shared" si="38"/>
        <v>0</v>
      </c>
      <c r="K80" s="32">
        <f t="shared" si="38"/>
        <v>0</v>
      </c>
    </row>
    <row r="81" spans="1:12" x14ac:dyDescent="0.25">
      <c r="A81" s="10"/>
      <c r="B81" s="83"/>
      <c r="C81" s="10" t="s">
        <v>43</v>
      </c>
      <c r="D81" s="31">
        <f t="shared" si="39"/>
        <v>123054600</v>
      </c>
      <c r="E81" s="32">
        <f t="shared" ref="E81:I86" si="40">E93+E105</f>
        <v>0</v>
      </c>
      <c r="F81" s="32">
        <f>F93+F105</f>
        <v>85754600</v>
      </c>
      <c r="G81" s="32">
        <f t="shared" si="40"/>
        <v>0</v>
      </c>
      <c r="H81" s="32">
        <f t="shared" si="40"/>
        <v>0</v>
      </c>
      <c r="I81" s="32">
        <f t="shared" si="40"/>
        <v>37300000</v>
      </c>
      <c r="J81" s="32">
        <f t="shared" si="38"/>
        <v>0</v>
      </c>
      <c r="K81" s="32">
        <f t="shared" si="38"/>
        <v>0</v>
      </c>
    </row>
    <row r="82" spans="1:12" x14ac:dyDescent="0.25">
      <c r="A82" s="10"/>
      <c r="B82" s="83"/>
      <c r="C82" s="10" t="s">
        <v>8</v>
      </c>
      <c r="D82" s="31">
        <f t="shared" si="39"/>
        <v>399818604.42000002</v>
      </c>
      <c r="E82" s="32">
        <f t="shared" si="40"/>
        <v>103519190</v>
      </c>
      <c r="F82" s="51">
        <f t="shared" si="40"/>
        <v>153605675.42000002</v>
      </c>
      <c r="G82" s="32">
        <f t="shared" si="40"/>
        <v>52923739</v>
      </c>
      <c r="H82" s="32">
        <f>H94+H106</f>
        <v>44455000</v>
      </c>
      <c r="I82" s="32">
        <f t="shared" si="40"/>
        <v>45315000</v>
      </c>
      <c r="J82" s="32">
        <f t="shared" si="38"/>
        <v>0</v>
      </c>
      <c r="K82" s="32">
        <f t="shared" si="38"/>
        <v>0</v>
      </c>
    </row>
    <row r="83" spans="1:12" x14ac:dyDescent="0.25">
      <c r="A83" s="10"/>
      <c r="B83" s="83"/>
      <c r="C83" s="10" t="s">
        <v>9</v>
      </c>
      <c r="D83" s="31">
        <f t="shared" si="39"/>
        <v>333440725</v>
      </c>
      <c r="E83" s="32">
        <f t="shared" si="40"/>
        <v>0</v>
      </c>
      <c r="F83" s="32">
        <f t="shared" si="40"/>
        <v>0</v>
      </c>
      <c r="G83" s="32">
        <f t="shared" si="40"/>
        <v>0</v>
      </c>
      <c r="H83" s="32">
        <f t="shared" si="40"/>
        <v>47300000</v>
      </c>
      <c r="I83" s="32">
        <f t="shared" si="40"/>
        <v>195510725</v>
      </c>
      <c r="J83" s="32">
        <f t="shared" si="38"/>
        <v>45315000</v>
      </c>
      <c r="K83" s="32">
        <f t="shared" si="38"/>
        <v>45315000</v>
      </c>
    </row>
    <row r="84" spans="1:12" x14ac:dyDescent="0.25">
      <c r="A84" s="10"/>
      <c r="B84" s="83"/>
      <c r="C84" s="10" t="s">
        <v>5</v>
      </c>
      <c r="D84" s="31">
        <f t="shared" si="39"/>
        <v>74900000</v>
      </c>
      <c r="E84" s="32">
        <f t="shared" si="40"/>
        <v>0</v>
      </c>
      <c r="F84" s="32">
        <f t="shared" si="40"/>
        <v>0</v>
      </c>
      <c r="G84" s="32">
        <f t="shared" si="40"/>
        <v>0</v>
      </c>
      <c r="H84" s="32">
        <f t="shared" si="40"/>
        <v>20300000</v>
      </c>
      <c r="I84" s="32">
        <f t="shared" si="40"/>
        <v>54600000</v>
      </c>
      <c r="J84" s="32">
        <f t="shared" si="38"/>
        <v>0</v>
      </c>
      <c r="K84" s="32">
        <f t="shared" si="38"/>
        <v>0</v>
      </c>
    </row>
    <row r="85" spans="1:12" x14ac:dyDescent="0.25">
      <c r="A85" s="10"/>
      <c r="B85" s="83"/>
      <c r="C85" s="10" t="s">
        <v>6</v>
      </c>
      <c r="D85" s="31">
        <f t="shared" si="39"/>
        <v>258540725</v>
      </c>
      <c r="E85" s="32">
        <f t="shared" si="40"/>
        <v>0</v>
      </c>
      <c r="F85" s="32">
        <f t="shared" si="40"/>
        <v>0</v>
      </c>
      <c r="G85" s="32">
        <f>G97+G109</f>
        <v>0</v>
      </c>
      <c r="H85" s="32">
        <f t="shared" si="40"/>
        <v>27000000</v>
      </c>
      <c r="I85" s="32">
        <f t="shared" si="40"/>
        <v>140910725</v>
      </c>
      <c r="J85" s="32">
        <f t="shared" si="38"/>
        <v>45315000</v>
      </c>
      <c r="K85" s="32">
        <f t="shared" si="38"/>
        <v>45315000</v>
      </c>
    </row>
    <row r="86" spans="1:12" x14ac:dyDescent="0.25">
      <c r="A86" s="10"/>
      <c r="B86" s="83"/>
      <c r="C86" s="10" t="s">
        <v>7</v>
      </c>
      <c r="D86" s="31">
        <f t="shared" si="39"/>
        <v>0</v>
      </c>
      <c r="E86" s="32">
        <f t="shared" si="40"/>
        <v>0</v>
      </c>
      <c r="F86" s="32">
        <f t="shared" si="40"/>
        <v>0</v>
      </c>
      <c r="G86" s="32">
        <f t="shared" si="40"/>
        <v>0</v>
      </c>
      <c r="H86" s="32">
        <f t="shared" si="40"/>
        <v>0</v>
      </c>
      <c r="I86" s="32">
        <f t="shared" si="40"/>
        <v>0</v>
      </c>
      <c r="J86" s="32">
        <f t="shared" si="38"/>
        <v>0</v>
      </c>
      <c r="K86" s="32">
        <f t="shared" si="38"/>
        <v>0</v>
      </c>
    </row>
    <row r="87" spans="1:12" ht="30" x14ac:dyDescent="0.25">
      <c r="A87" s="10" t="s">
        <v>16</v>
      </c>
      <c r="B87" s="83" t="s">
        <v>17</v>
      </c>
      <c r="C87" s="10"/>
      <c r="D87" s="31">
        <f t="shared" si="39"/>
        <v>574208204.42000008</v>
      </c>
      <c r="E87" s="31">
        <f>SUM(E89:E92)+E95</f>
        <v>101524190</v>
      </c>
      <c r="F87" s="36">
        <f>SUM(F89:F92)+F95+F93</f>
        <v>239360275.42000002</v>
      </c>
      <c r="G87" s="36">
        <f>SUM(G89:G92)+G95+G93</f>
        <v>52923739</v>
      </c>
      <c r="H87" s="36">
        <f>SUM(H89:H92)+H95+H93</f>
        <v>44455000</v>
      </c>
      <c r="I87" s="31">
        <f t="shared" ref="I87" si="41">SUM(I89:I92)+I95</f>
        <v>45315000</v>
      </c>
      <c r="J87" s="31">
        <f t="shared" ref="J87:K87" si="42">SUM(J89:J92)+J95</f>
        <v>45315000</v>
      </c>
      <c r="K87" s="31">
        <f t="shared" si="42"/>
        <v>45315000</v>
      </c>
    </row>
    <row r="88" spans="1:12" x14ac:dyDescent="0.25">
      <c r="A88" s="10"/>
      <c r="B88" s="83"/>
      <c r="C88" s="10" t="s">
        <v>22</v>
      </c>
      <c r="D88" s="31">
        <f t="shared" si="39"/>
        <v>397823604.42000002</v>
      </c>
      <c r="E88" s="33">
        <f>E89+E90+E91+E92</f>
        <v>101524190</v>
      </c>
      <c r="F88" s="33">
        <f t="shared" ref="F88:K88" si="43">F89+F90+F91+F92</f>
        <v>153605675.42000002</v>
      </c>
      <c r="G88" s="33">
        <f t="shared" si="43"/>
        <v>52923739</v>
      </c>
      <c r="H88" s="33">
        <f t="shared" si="43"/>
        <v>44455000</v>
      </c>
      <c r="I88" s="33">
        <f t="shared" si="43"/>
        <v>45315000</v>
      </c>
      <c r="J88" s="33">
        <f t="shared" si="43"/>
        <v>0</v>
      </c>
      <c r="K88" s="33">
        <f t="shared" si="43"/>
        <v>0</v>
      </c>
    </row>
    <row r="89" spans="1:12" x14ac:dyDescent="0.25">
      <c r="A89" s="10"/>
      <c r="B89" s="83"/>
      <c r="C89" s="10" t="s">
        <v>5</v>
      </c>
      <c r="D89" s="31">
        <f t="shared" si="39"/>
        <v>0</v>
      </c>
      <c r="E89" s="29"/>
      <c r="F89" s="29"/>
      <c r="G89" s="29"/>
      <c r="H89" s="29"/>
      <c r="I89" s="29"/>
      <c r="J89" s="29"/>
      <c r="K89" s="29"/>
    </row>
    <row r="90" spans="1:12" x14ac:dyDescent="0.25">
      <c r="A90" s="10"/>
      <c r="B90" s="83"/>
      <c r="C90" s="10" t="s">
        <v>21</v>
      </c>
      <c r="D90" s="31">
        <f t="shared" si="39"/>
        <v>222340037</v>
      </c>
      <c r="E90" s="29">
        <f>(25519.19+1005)*1000</f>
        <v>26524190</v>
      </c>
      <c r="F90" s="68">
        <v>53180590</v>
      </c>
      <c r="G90" s="76">
        <v>52865257</v>
      </c>
      <c r="H90" s="29">
        <v>44455000</v>
      </c>
      <c r="I90" s="29">
        <v>45315000</v>
      </c>
      <c r="J90" s="29"/>
      <c r="K90" s="29"/>
    </row>
    <row r="91" spans="1:12" ht="30" x14ac:dyDescent="0.25">
      <c r="A91" s="10"/>
      <c r="B91" s="83" t="s">
        <v>31</v>
      </c>
      <c r="C91" s="10" t="s">
        <v>7</v>
      </c>
      <c r="D91" s="31">
        <f t="shared" si="39"/>
        <v>175483567.42000002</v>
      </c>
      <c r="E91" s="30">
        <v>75000000</v>
      </c>
      <c r="F91" s="71">
        <v>100425085.42</v>
      </c>
      <c r="G91" s="75">
        <v>58482</v>
      </c>
      <c r="H91" s="30"/>
      <c r="I91" s="30">
        <v>0</v>
      </c>
      <c r="J91" s="30">
        <v>0</v>
      </c>
      <c r="K91" s="30">
        <v>0</v>
      </c>
    </row>
    <row r="92" spans="1:12" x14ac:dyDescent="0.25">
      <c r="A92" s="10"/>
      <c r="B92" s="83"/>
      <c r="C92" s="10" t="s">
        <v>36</v>
      </c>
      <c r="D92" s="31">
        <f t="shared" si="39"/>
        <v>0</v>
      </c>
      <c r="E92" s="30"/>
      <c r="F92" s="30"/>
      <c r="G92" s="30"/>
      <c r="H92" s="30"/>
      <c r="I92" s="30"/>
      <c r="J92" s="30"/>
      <c r="K92" s="30"/>
    </row>
    <row r="93" spans="1:12" s="38" customFormat="1" x14ac:dyDescent="0.25">
      <c r="A93" s="35"/>
      <c r="B93" s="85"/>
      <c r="C93" s="35" t="s">
        <v>43</v>
      </c>
      <c r="D93" s="31">
        <f t="shared" si="39"/>
        <v>85754600</v>
      </c>
      <c r="E93" s="37"/>
      <c r="F93" s="37">
        <v>85754600</v>
      </c>
      <c r="G93" s="37">
        <v>0</v>
      </c>
      <c r="H93" s="37"/>
      <c r="I93" s="37"/>
      <c r="J93" s="37"/>
      <c r="K93" s="37"/>
      <c r="L93" s="48"/>
    </row>
    <row r="94" spans="1:12" x14ac:dyDescent="0.25">
      <c r="A94" s="10"/>
      <c r="B94" s="83"/>
      <c r="C94" s="10" t="s">
        <v>8</v>
      </c>
      <c r="D94" s="31">
        <f t="shared" si="39"/>
        <v>397823604.42000002</v>
      </c>
      <c r="E94" s="29">
        <f>E87-E95</f>
        <v>101524190</v>
      </c>
      <c r="F94" s="53">
        <f>F87-F95-F93</f>
        <v>153605675.42000002</v>
      </c>
      <c r="G94" s="29">
        <f>G87-G95-G93</f>
        <v>52923739</v>
      </c>
      <c r="H94" s="29">
        <f t="shared" ref="H94:K94" si="44">H87-H95</f>
        <v>44455000</v>
      </c>
      <c r="I94" s="29">
        <f t="shared" si="44"/>
        <v>45315000</v>
      </c>
      <c r="J94" s="29">
        <f t="shared" si="44"/>
        <v>0</v>
      </c>
      <c r="K94" s="29">
        <f t="shared" si="44"/>
        <v>0</v>
      </c>
    </row>
    <row r="95" spans="1:12" x14ac:dyDescent="0.25">
      <c r="A95" s="10"/>
      <c r="B95" s="83"/>
      <c r="C95" s="10" t="s">
        <v>9</v>
      </c>
      <c r="D95" s="31">
        <f t="shared" si="39"/>
        <v>90630000</v>
      </c>
      <c r="E95" s="34">
        <f>SUM(E96:E98)</f>
        <v>0</v>
      </c>
      <c r="F95" s="34">
        <f t="shared" ref="F95:K95" si="45">SUM(F96:F98)</f>
        <v>0</v>
      </c>
      <c r="G95" s="34">
        <f t="shared" si="45"/>
        <v>0</v>
      </c>
      <c r="H95" s="34">
        <f t="shared" si="45"/>
        <v>0</v>
      </c>
      <c r="I95" s="34">
        <f t="shared" si="45"/>
        <v>0</v>
      </c>
      <c r="J95" s="34">
        <f t="shared" si="45"/>
        <v>45315000</v>
      </c>
      <c r="K95" s="34">
        <f t="shared" si="45"/>
        <v>45315000</v>
      </c>
    </row>
    <row r="96" spans="1:12" x14ac:dyDescent="0.25">
      <c r="A96" s="10"/>
      <c r="B96" s="83"/>
      <c r="C96" s="10" t="s">
        <v>5</v>
      </c>
      <c r="D96" s="31">
        <f t="shared" si="39"/>
        <v>0</v>
      </c>
      <c r="E96" s="29"/>
      <c r="F96" s="29"/>
      <c r="G96" s="29"/>
      <c r="H96" s="29"/>
      <c r="I96" s="29"/>
      <c r="J96" s="29"/>
      <c r="K96" s="29"/>
    </row>
    <row r="97" spans="1:11" s="11" customFormat="1" x14ac:dyDescent="0.25">
      <c r="A97" s="10"/>
      <c r="B97" s="83"/>
      <c r="C97" s="10" t="s">
        <v>6</v>
      </c>
      <c r="D97" s="31">
        <f t="shared" si="39"/>
        <v>90630000</v>
      </c>
      <c r="E97" s="29"/>
      <c r="F97" s="29"/>
      <c r="G97" s="29"/>
      <c r="H97" s="29"/>
      <c r="I97" s="29"/>
      <c r="J97" s="29">
        <v>45315000</v>
      </c>
      <c r="K97" s="29">
        <v>45315000</v>
      </c>
    </row>
    <row r="98" spans="1:11" s="11" customFormat="1" x14ac:dyDescent="0.25">
      <c r="A98" s="10"/>
      <c r="B98" s="83"/>
      <c r="C98" s="10" t="s">
        <v>7</v>
      </c>
      <c r="D98" s="31">
        <f t="shared" si="39"/>
        <v>0</v>
      </c>
      <c r="E98" s="29"/>
      <c r="F98" s="29"/>
      <c r="G98" s="29"/>
      <c r="H98" s="29"/>
      <c r="I98" s="29"/>
      <c r="J98" s="29"/>
      <c r="K98" s="29"/>
    </row>
    <row r="99" spans="1:11" s="11" customFormat="1" ht="60" x14ac:dyDescent="0.25">
      <c r="A99" s="10" t="s">
        <v>18</v>
      </c>
      <c r="B99" s="83" t="s">
        <v>19</v>
      </c>
      <c r="C99" s="10"/>
      <c r="D99" s="31">
        <f t="shared" si="39"/>
        <v>282105725</v>
      </c>
      <c r="E99" s="31">
        <f>SUM(E101:E104)+E107</f>
        <v>1995000</v>
      </c>
      <c r="F99" s="31">
        <f t="shared" ref="F99:G99" si="46">SUM(F101:F104)+F107</f>
        <v>0</v>
      </c>
      <c r="G99" s="31">
        <f t="shared" si="46"/>
        <v>0</v>
      </c>
      <c r="H99" s="31">
        <f>SUM(H101:H104)+H107+H105</f>
        <v>47300000</v>
      </c>
      <c r="I99" s="31">
        <f>SUM(I101:I104)+I107+I105</f>
        <v>232810725</v>
      </c>
      <c r="J99" s="31">
        <f t="shared" ref="J99:K99" si="47">SUM(J101:J104)+J107</f>
        <v>0</v>
      </c>
      <c r="K99" s="31">
        <f t="shared" si="47"/>
        <v>0</v>
      </c>
    </row>
    <row r="100" spans="1:11" s="11" customFormat="1" x14ac:dyDescent="0.25">
      <c r="A100" s="10"/>
      <c r="B100" s="83"/>
      <c r="C100" s="10" t="s">
        <v>22</v>
      </c>
      <c r="D100" s="31">
        <f t="shared" si="39"/>
        <v>1995000</v>
      </c>
      <c r="E100" s="33">
        <f>E101+E102+E103+E104</f>
        <v>1995000</v>
      </c>
      <c r="F100" s="33">
        <f t="shared" ref="F100:K100" si="48">F101+F102+F103+F104</f>
        <v>0</v>
      </c>
      <c r="G100" s="33">
        <f t="shared" si="48"/>
        <v>0</v>
      </c>
      <c r="H100" s="33">
        <f t="shared" si="48"/>
        <v>0</v>
      </c>
      <c r="I100" s="33">
        <f t="shared" si="48"/>
        <v>0</v>
      </c>
      <c r="J100" s="33">
        <f t="shared" si="48"/>
        <v>0</v>
      </c>
      <c r="K100" s="33">
        <f t="shared" si="48"/>
        <v>0</v>
      </c>
    </row>
    <row r="101" spans="1:11" s="11" customFormat="1" x14ac:dyDescent="0.25">
      <c r="A101" s="10"/>
      <c r="B101" s="83"/>
      <c r="C101" s="10" t="s">
        <v>5</v>
      </c>
      <c r="D101" s="31">
        <f t="shared" si="39"/>
        <v>0</v>
      </c>
      <c r="E101" s="29"/>
      <c r="F101" s="29"/>
      <c r="G101" s="29"/>
      <c r="H101" s="29"/>
      <c r="I101" s="29"/>
      <c r="J101" s="29"/>
      <c r="K101" s="29"/>
    </row>
    <row r="102" spans="1:11" s="11" customFormat="1" x14ac:dyDescent="0.25">
      <c r="A102" s="10"/>
      <c r="B102" s="83"/>
      <c r="C102" s="10" t="s">
        <v>6</v>
      </c>
      <c r="D102" s="31">
        <f t="shared" si="39"/>
        <v>1995000</v>
      </c>
      <c r="E102" s="29">
        <f>(3000-1005)*1000</f>
        <v>1995000</v>
      </c>
      <c r="F102" s="29"/>
      <c r="G102" s="29"/>
      <c r="H102" s="29"/>
      <c r="I102" s="29"/>
      <c r="J102" s="29"/>
      <c r="K102" s="29"/>
    </row>
    <row r="103" spans="1:11" s="11" customFormat="1" x14ac:dyDescent="0.25">
      <c r="A103" s="10"/>
      <c r="B103" s="83"/>
      <c r="C103" s="10" t="s">
        <v>7</v>
      </c>
      <c r="D103" s="31">
        <f t="shared" si="39"/>
        <v>0</v>
      </c>
      <c r="E103" s="30"/>
      <c r="F103" s="30"/>
      <c r="G103" s="30"/>
      <c r="H103" s="30"/>
      <c r="I103" s="30"/>
      <c r="J103" s="30"/>
      <c r="K103" s="30"/>
    </row>
    <row r="104" spans="1:11" s="11" customFormat="1" x14ac:dyDescent="0.25">
      <c r="A104" s="10"/>
      <c r="B104" s="83"/>
      <c r="C104" s="10" t="s">
        <v>36</v>
      </c>
      <c r="D104" s="31">
        <f t="shared" si="39"/>
        <v>0</v>
      </c>
      <c r="E104" s="30"/>
      <c r="F104" s="30"/>
      <c r="G104" s="30"/>
      <c r="H104" s="30"/>
      <c r="I104" s="30"/>
      <c r="J104" s="30"/>
      <c r="K104" s="30"/>
    </row>
    <row r="105" spans="1:11" s="11" customFormat="1" x14ac:dyDescent="0.25">
      <c r="A105" s="10"/>
      <c r="B105" s="83"/>
      <c r="C105" s="10" t="s">
        <v>43</v>
      </c>
      <c r="D105" s="31">
        <f t="shared" si="39"/>
        <v>37300000</v>
      </c>
      <c r="E105" s="30"/>
      <c r="F105" s="30"/>
      <c r="G105" s="30"/>
      <c r="H105" s="30">
        <v>0</v>
      </c>
      <c r="I105" s="30">
        <v>37300000</v>
      </c>
      <c r="J105" s="30"/>
      <c r="K105" s="30"/>
    </row>
    <row r="106" spans="1:11" s="11" customFormat="1" x14ac:dyDescent="0.25">
      <c r="A106" s="10"/>
      <c r="B106" s="83"/>
      <c r="C106" s="10" t="s">
        <v>8</v>
      </c>
      <c r="D106" s="31">
        <f t="shared" si="39"/>
        <v>1995000</v>
      </c>
      <c r="E106" s="29">
        <f>E99-E107</f>
        <v>1995000</v>
      </c>
      <c r="F106" s="29">
        <f t="shared" ref="F106:K106" si="49">F99-F107</f>
        <v>0</v>
      </c>
      <c r="G106" s="29">
        <f t="shared" si="49"/>
        <v>0</v>
      </c>
      <c r="H106" s="29">
        <f>H99-H107-H105</f>
        <v>0</v>
      </c>
      <c r="I106" s="29">
        <f>I99-I107-I105</f>
        <v>0</v>
      </c>
      <c r="J106" s="29">
        <f t="shared" si="49"/>
        <v>0</v>
      </c>
      <c r="K106" s="29">
        <f t="shared" si="49"/>
        <v>0</v>
      </c>
    </row>
    <row r="107" spans="1:11" s="11" customFormat="1" x14ac:dyDescent="0.25">
      <c r="A107" s="10"/>
      <c r="B107" s="83"/>
      <c r="C107" s="10" t="s">
        <v>9</v>
      </c>
      <c r="D107" s="31">
        <f t="shared" si="39"/>
        <v>242810725</v>
      </c>
      <c r="E107" s="34">
        <f>SUM(E108:E110)</f>
        <v>0</v>
      </c>
      <c r="F107" s="34">
        <f t="shared" ref="F107:K107" si="50">SUM(F108:F110)</f>
        <v>0</v>
      </c>
      <c r="G107" s="34">
        <f t="shared" si="50"/>
        <v>0</v>
      </c>
      <c r="H107" s="34">
        <f t="shared" si="50"/>
        <v>47300000</v>
      </c>
      <c r="I107" s="34">
        <f t="shared" si="50"/>
        <v>195510725</v>
      </c>
      <c r="J107" s="34">
        <f t="shared" si="50"/>
        <v>0</v>
      </c>
      <c r="K107" s="34">
        <f t="shared" si="50"/>
        <v>0</v>
      </c>
    </row>
    <row r="108" spans="1:11" s="11" customFormat="1" x14ac:dyDescent="0.25">
      <c r="A108" s="10"/>
      <c r="B108" s="83"/>
      <c r="C108" s="10" t="s">
        <v>5</v>
      </c>
      <c r="D108" s="31">
        <f t="shared" si="39"/>
        <v>74900000</v>
      </c>
      <c r="E108" s="29"/>
      <c r="F108" s="29"/>
      <c r="G108" s="29"/>
      <c r="H108" s="29">
        <v>20300000</v>
      </c>
      <c r="I108" s="29">
        <v>54600000</v>
      </c>
      <c r="J108" s="29"/>
      <c r="K108" s="29"/>
    </row>
    <row r="109" spans="1:11" s="11" customFormat="1" x14ac:dyDescent="0.25">
      <c r="A109" s="10"/>
      <c r="B109" s="83"/>
      <c r="C109" s="10" t="s">
        <v>6</v>
      </c>
      <c r="D109" s="31">
        <f t="shared" si="39"/>
        <v>167910725</v>
      </c>
      <c r="E109" s="29"/>
      <c r="F109" s="29"/>
      <c r="G109" s="29"/>
      <c r="H109" s="29">
        <v>27000000</v>
      </c>
      <c r="I109" s="29">
        <v>140910725</v>
      </c>
      <c r="J109" s="29"/>
      <c r="K109" s="29"/>
    </row>
    <row r="110" spans="1:11" s="11" customFormat="1" x14ac:dyDescent="0.25">
      <c r="A110" s="10"/>
      <c r="B110" s="83"/>
      <c r="C110" s="10" t="s">
        <v>7</v>
      </c>
      <c r="D110" s="31">
        <f t="shared" si="39"/>
        <v>0</v>
      </c>
      <c r="E110" s="29"/>
      <c r="F110" s="29"/>
      <c r="G110" s="29"/>
      <c r="H110" s="29">
        <v>0</v>
      </c>
      <c r="I110" s="29">
        <v>0</v>
      </c>
      <c r="J110" s="29"/>
      <c r="K110" s="29"/>
    </row>
    <row r="111" spans="1:11" s="11" customFormat="1" ht="30" x14ac:dyDescent="0.25">
      <c r="A111" s="10">
        <v>4</v>
      </c>
      <c r="B111" s="83" t="s">
        <v>39</v>
      </c>
      <c r="C111" s="10"/>
      <c r="D111" s="31">
        <f t="shared" si="39"/>
        <v>80713630.659999996</v>
      </c>
      <c r="E111" s="31">
        <f>SUM(E113:E117)+E120</f>
        <v>0</v>
      </c>
      <c r="F111" s="31">
        <f>SUM(F113:F116)+F120</f>
        <v>16713630.66</v>
      </c>
      <c r="G111" s="54">
        <f t="shared" ref="G111:I111" si="51">SUM(G113:G116)+G120</f>
        <v>0</v>
      </c>
      <c r="H111" s="54">
        <f t="shared" si="51"/>
        <v>16000000</v>
      </c>
      <c r="I111" s="54">
        <f t="shared" si="51"/>
        <v>16000000</v>
      </c>
      <c r="J111" s="54">
        <f t="shared" ref="J111:K111" si="52">SUM(J113:J116)+J120</f>
        <v>16000000</v>
      </c>
      <c r="K111" s="54">
        <f t="shared" si="52"/>
        <v>16000000</v>
      </c>
    </row>
    <row r="112" spans="1:11" s="11" customFormat="1" x14ac:dyDescent="0.25">
      <c r="A112" s="10"/>
      <c r="B112" s="83"/>
      <c r="C112" s="10" t="s">
        <v>22</v>
      </c>
      <c r="D112" s="31">
        <f t="shared" si="39"/>
        <v>17513630.66</v>
      </c>
      <c r="E112" s="33">
        <f>E113+E114+E116+E117</f>
        <v>0</v>
      </c>
      <c r="F112" s="33">
        <f>F113+F114+F116+F117</f>
        <v>16713630.66</v>
      </c>
      <c r="G112" s="72">
        <f t="shared" ref="G112:K112" si="53">G113+G114+G116+G117</f>
        <v>0</v>
      </c>
      <c r="H112" s="72">
        <f t="shared" si="53"/>
        <v>0</v>
      </c>
      <c r="I112" s="72">
        <f t="shared" si="53"/>
        <v>800000</v>
      </c>
      <c r="J112" s="33">
        <f t="shared" si="53"/>
        <v>0</v>
      </c>
      <c r="K112" s="33">
        <f t="shared" si="53"/>
        <v>0</v>
      </c>
    </row>
    <row r="113" spans="1:11" s="11" customFormat="1" x14ac:dyDescent="0.25">
      <c r="A113" s="10"/>
      <c r="B113" s="83"/>
      <c r="C113" s="10" t="s">
        <v>5</v>
      </c>
      <c r="D113" s="31">
        <f t="shared" si="39"/>
        <v>0</v>
      </c>
      <c r="E113" s="32">
        <f>E126+E152</f>
        <v>0</v>
      </c>
      <c r="F113" s="32">
        <f t="shared" ref="F113:K114" si="54">F126+F152</f>
        <v>0</v>
      </c>
      <c r="G113" s="70">
        <f t="shared" si="54"/>
        <v>0</v>
      </c>
      <c r="H113" s="70">
        <f t="shared" si="54"/>
        <v>0</v>
      </c>
      <c r="I113" s="70">
        <f t="shared" si="54"/>
        <v>0</v>
      </c>
      <c r="J113" s="32">
        <f t="shared" si="54"/>
        <v>0</v>
      </c>
      <c r="K113" s="32">
        <f t="shared" si="54"/>
        <v>0</v>
      </c>
    </row>
    <row r="114" spans="1:11" s="11" customFormat="1" x14ac:dyDescent="0.25">
      <c r="A114" s="10"/>
      <c r="B114" s="83"/>
      <c r="C114" s="10" t="s">
        <v>6</v>
      </c>
      <c r="D114" s="31">
        <f t="shared" si="39"/>
        <v>15877949.119999999</v>
      </c>
      <c r="E114" s="32">
        <f>E127+E153</f>
        <v>0</v>
      </c>
      <c r="F114" s="32">
        <f t="shared" si="54"/>
        <v>15877949.119999999</v>
      </c>
      <c r="G114" s="70">
        <f t="shared" si="54"/>
        <v>0</v>
      </c>
      <c r="H114" s="70">
        <f t="shared" si="54"/>
        <v>0</v>
      </c>
      <c r="I114" s="70">
        <f t="shared" si="54"/>
        <v>0</v>
      </c>
      <c r="J114" s="32">
        <f t="shared" si="54"/>
        <v>0</v>
      </c>
      <c r="K114" s="32">
        <f t="shared" si="54"/>
        <v>0</v>
      </c>
    </row>
    <row r="115" spans="1:11" s="11" customFormat="1" x14ac:dyDescent="0.25">
      <c r="A115" s="9"/>
      <c r="B115" s="84"/>
      <c r="C115" s="9" t="s">
        <v>44</v>
      </c>
      <c r="D115" s="31">
        <f t="shared" si="39"/>
        <v>0</v>
      </c>
      <c r="E115" s="42">
        <f t="shared" ref="E115:K117" si="55">E128</f>
        <v>0</v>
      </c>
      <c r="F115" s="42">
        <f t="shared" si="55"/>
        <v>0</v>
      </c>
      <c r="G115" s="70">
        <f t="shared" si="55"/>
        <v>0</v>
      </c>
      <c r="H115" s="70">
        <f t="shared" si="55"/>
        <v>0</v>
      </c>
      <c r="I115" s="70">
        <f t="shared" si="55"/>
        <v>0</v>
      </c>
      <c r="J115" s="42">
        <f t="shared" si="55"/>
        <v>0</v>
      </c>
      <c r="K115" s="42">
        <f t="shared" si="55"/>
        <v>0</v>
      </c>
    </row>
    <row r="116" spans="1:11" s="11" customFormat="1" x14ac:dyDescent="0.25">
      <c r="A116" s="10"/>
      <c r="B116" s="83"/>
      <c r="C116" s="10" t="s">
        <v>7</v>
      </c>
      <c r="D116" s="31">
        <f t="shared" si="39"/>
        <v>1635681.54</v>
      </c>
      <c r="E116" s="32">
        <f t="shared" ref="E116:K116" si="56">E129+E155</f>
        <v>0</v>
      </c>
      <c r="F116" s="32">
        <f t="shared" si="56"/>
        <v>835681.54</v>
      </c>
      <c r="G116" s="70">
        <f t="shared" si="56"/>
        <v>0</v>
      </c>
      <c r="H116" s="70">
        <f t="shared" si="56"/>
        <v>0</v>
      </c>
      <c r="I116" s="70">
        <f t="shared" si="56"/>
        <v>800000</v>
      </c>
      <c r="J116" s="32">
        <f t="shared" si="56"/>
        <v>0</v>
      </c>
      <c r="K116" s="32">
        <f t="shared" si="56"/>
        <v>0</v>
      </c>
    </row>
    <row r="117" spans="1:11" s="11" customFormat="1" x14ac:dyDescent="0.25">
      <c r="A117" s="9"/>
      <c r="B117" s="84"/>
      <c r="C117" s="9" t="s">
        <v>44</v>
      </c>
      <c r="D117" s="31">
        <f t="shared" si="39"/>
        <v>0</v>
      </c>
      <c r="E117" s="42">
        <f t="shared" si="55"/>
        <v>0</v>
      </c>
      <c r="F117" s="42">
        <f t="shared" si="55"/>
        <v>0</v>
      </c>
      <c r="G117" s="70">
        <f t="shared" si="55"/>
        <v>0</v>
      </c>
      <c r="H117" s="70">
        <f t="shared" si="55"/>
        <v>0</v>
      </c>
      <c r="I117" s="70">
        <f t="shared" si="55"/>
        <v>0</v>
      </c>
      <c r="J117" s="42">
        <f t="shared" si="55"/>
        <v>0</v>
      </c>
      <c r="K117" s="42">
        <f t="shared" si="55"/>
        <v>0</v>
      </c>
    </row>
    <row r="118" spans="1:11" s="11" customFormat="1" x14ac:dyDescent="0.25">
      <c r="A118" s="10"/>
      <c r="B118" s="83"/>
      <c r="C118" s="10" t="s">
        <v>43</v>
      </c>
      <c r="D118" s="31">
        <f t="shared" si="39"/>
        <v>0</v>
      </c>
      <c r="E118" s="32">
        <f t="shared" ref="E118:K123" si="57">E131+E157</f>
        <v>0</v>
      </c>
      <c r="F118" s="32">
        <f t="shared" si="57"/>
        <v>0</v>
      </c>
      <c r="G118" s="70">
        <f t="shared" si="57"/>
        <v>0</v>
      </c>
      <c r="H118" s="70">
        <f t="shared" si="57"/>
        <v>0</v>
      </c>
      <c r="I118" s="70">
        <f t="shared" si="57"/>
        <v>0</v>
      </c>
      <c r="J118" s="32">
        <f t="shared" si="57"/>
        <v>0</v>
      </c>
      <c r="K118" s="32">
        <f t="shared" si="57"/>
        <v>0</v>
      </c>
    </row>
    <row r="119" spans="1:11" s="11" customFormat="1" x14ac:dyDescent="0.25">
      <c r="A119" s="10"/>
      <c r="B119" s="83"/>
      <c r="C119" s="10" t="s">
        <v>8</v>
      </c>
      <c r="D119" s="31">
        <f t="shared" si="39"/>
        <v>17513630.66</v>
      </c>
      <c r="E119" s="32">
        <f t="shared" si="57"/>
        <v>0</v>
      </c>
      <c r="F119" s="32">
        <f t="shared" si="57"/>
        <v>16713630.66</v>
      </c>
      <c r="G119" s="70">
        <f t="shared" si="57"/>
        <v>0</v>
      </c>
      <c r="H119" s="70">
        <f t="shared" si="57"/>
        <v>0</v>
      </c>
      <c r="I119" s="70">
        <f t="shared" si="57"/>
        <v>800000</v>
      </c>
      <c r="J119" s="32">
        <f t="shared" si="57"/>
        <v>0</v>
      </c>
      <c r="K119" s="32">
        <f t="shared" si="57"/>
        <v>0</v>
      </c>
    </row>
    <row r="120" spans="1:11" s="11" customFormat="1" x14ac:dyDescent="0.25">
      <c r="A120" s="10"/>
      <c r="B120" s="83"/>
      <c r="C120" s="10" t="s">
        <v>9</v>
      </c>
      <c r="D120" s="31">
        <f t="shared" si="39"/>
        <v>63200000</v>
      </c>
      <c r="E120" s="32">
        <f t="shared" si="57"/>
        <v>0</v>
      </c>
      <c r="F120" s="32">
        <f t="shared" si="57"/>
        <v>0</v>
      </c>
      <c r="G120" s="70">
        <f t="shared" si="57"/>
        <v>0</v>
      </c>
      <c r="H120" s="70">
        <f t="shared" si="57"/>
        <v>16000000</v>
      </c>
      <c r="I120" s="70">
        <f t="shared" si="57"/>
        <v>15200000</v>
      </c>
      <c r="J120" s="32">
        <f t="shared" si="57"/>
        <v>16000000</v>
      </c>
      <c r="K120" s="32">
        <f t="shared" si="57"/>
        <v>16000000</v>
      </c>
    </row>
    <row r="121" spans="1:11" s="11" customFormat="1" x14ac:dyDescent="0.25">
      <c r="A121" s="10"/>
      <c r="B121" s="83"/>
      <c r="C121" s="10" t="s">
        <v>5</v>
      </c>
      <c r="D121" s="31">
        <f t="shared" si="39"/>
        <v>0</v>
      </c>
      <c r="E121" s="32">
        <f t="shared" si="57"/>
        <v>0</v>
      </c>
      <c r="F121" s="32">
        <f t="shared" si="57"/>
        <v>0</v>
      </c>
      <c r="G121" s="70">
        <f t="shared" si="57"/>
        <v>0</v>
      </c>
      <c r="H121" s="70">
        <f t="shared" si="57"/>
        <v>0</v>
      </c>
      <c r="I121" s="70">
        <f t="shared" si="57"/>
        <v>0</v>
      </c>
      <c r="J121" s="32">
        <f t="shared" si="57"/>
        <v>0</v>
      </c>
      <c r="K121" s="32">
        <f t="shared" si="57"/>
        <v>0</v>
      </c>
    </row>
    <row r="122" spans="1:11" s="11" customFormat="1" x14ac:dyDescent="0.25">
      <c r="A122" s="10"/>
      <c r="B122" s="83"/>
      <c r="C122" s="10" t="s">
        <v>6</v>
      </c>
      <c r="D122" s="31">
        <f t="shared" si="39"/>
        <v>60800000</v>
      </c>
      <c r="E122" s="32">
        <f t="shared" si="57"/>
        <v>0</v>
      </c>
      <c r="F122" s="32">
        <f t="shared" si="57"/>
        <v>0</v>
      </c>
      <c r="G122" s="70">
        <f t="shared" si="57"/>
        <v>0</v>
      </c>
      <c r="H122" s="70">
        <f t="shared" si="57"/>
        <v>15200000</v>
      </c>
      <c r="I122" s="70">
        <f t="shared" si="57"/>
        <v>15200000</v>
      </c>
      <c r="J122" s="32">
        <f t="shared" si="57"/>
        <v>15200000</v>
      </c>
      <c r="K122" s="32">
        <f t="shared" si="57"/>
        <v>15200000</v>
      </c>
    </row>
    <row r="123" spans="1:11" s="11" customFormat="1" x14ac:dyDescent="0.25">
      <c r="A123" s="10"/>
      <c r="B123" s="83"/>
      <c r="C123" s="10" t="s">
        <v>7</v>
      </c>
      <c r="D123" s="31">
        <f t="shared" si="39"/>
        <v>2400000</v>
      </c>
      <c r="E123" s="32">
        <f t="shared" si="57"/>
        <v>0</v>
      </c>
      <c r="F123" s="32">
        <f t="shared" si="57"/>
        <v>0</v>
      </c>
      <c r="G123" s="70">
        <f t="shared" si="57"/>
        <v>0</v>
      </c>
      <c r="H123" s="70">
        <f t="shared" si="57"/>
        <v>800000</v>
      </c>
      <c r="I123" s="70">
        <f t="shared" si="57"/>
        <v>0</v>
      </c>
      <c r="J123" s="32">
        <f t="shared" si="57"/>
        <v>800000</v>
      </c>
      <c r="K123" s="32">
        <f t="shared" si="57"/>
        <v>800000</v>
      </c>
    </row>
    <row r="124" spans="1:11" s="11" customFormat="1" ht="30" x14ac:dyDescent="0.25">
      <c r="A124" s="10" t="s">
        <v>33</v>
      </c>
      <c r="B124" s="83" t="s">
        <v>47</v>
      </c>
      <c r="C124" s="10"/>
      <c r="D124" s="31">
        <f t="shared" si="39"/>
        <v>0</v>
      </c>
      <c r="E124" s="31">
        <f>SUM(E126:E130)+E133</f>
        <v>0</v>
      </c>
      <c r="F124" s="31">
        <f>SUM(F126:F130)+F133</f>
        <v>0</v>
      </c>
      <c r="G124" s="54">
        <f>SUM(G126:G130)+G133</f>
        <v>0</v>
      </c>
      <c r="H124" s="54">
        <f>SUM(H126:H130)+H133</f>
        <v>0</v>
      </c>
      <c r="I124" s="54">
        <f>SUM(I126:I130)+I133</f>
        <v>0</v>
      </c>
      <c r="J124" s="31">
        <f t="shared" ref="J124:K124" si="58">SUM(J126:J130)+J133</f>
        <v>0</v>
      </c>
      <c r="K124" s="31">
        <f t="shared" si="58"/>
        <v>0</v>
      </c>
    </row>
    <row r="125" spans="1:11" s="11" customFormat="1" x14ac:dyDescent="0.25">
      <c r="A125" s="10"/>
      <c r="B125" s="83"/>
      <c r="C125" s="10" t="s">
        <v>22</v>
      </c>
      <c r="D125" s="31">
        <f t="shared" si="39"/>
        <v>0</v>
      </c>
      <c r="E125" s="33">
        <f>E126+E127+E129+E130</f>
        <v>0</v>
      </c>
      <c r="F125" s="33">
        <f>F126+F127+F129+F130</f>
        <v>0</v>
      </c>
      <c r="G125" s="72">
        <f>G126+G127+G129+G130</f>
        <v>0</v>
      </c>
      <c r="H125" s="72">
        <f>H126+H127+H129+H130</f>
        <v>0</v>
      </c>
      <c r="I125" s="72">
        <f>I126+I127+I129+I130</f>
        <v>0</v>
      </c>
      <c r="J125" s="33">
        <f t="shared" ref="J125:K125" si="59">J126+J127+J129+J130</f>
        <v>0</v>
      </c>
      <c r="K125" s="33">
        <f t="shared" si="59"/>
        <v>0</v>
      </c>
    </row>
    <row r="126" spans="1:11" s="11" customFormat="1" x14ac:dyDescent="0.25">
      <c r="A126" s="10"/>
      <c r="B126" s="83"/>
      <c r="C126" s="10" t="s">
        <v>5</v>
      </c>
      <c r="D126" s="31">
        <f t="shared" si="39"/>
        <v>0</v>
      </c>
      <c r="E126" s="29"/>
      <c r="F126" s="29"/>
      <c r="G126" s="68"/>
      <c r="H126" s="68"/>
      <c r="I126" s="68"/>
      <c r="J126" s="29"/>
      <c r="K126" s="29"/>
    </row>
    <row r="127" spans="1:11" s="11" customFormat="1" x14ac:dyDescent="0.25">
      <c r="A127" s="10"/>
      <c r="B127" s="83"/>
      <c r="C127" s="10" t="s">
        <v>6</v>
      </c>
      <c r="D127" s="31">
        <f t="shared" si="39"/>
        <v>0</v>
      </c>
      <c r="E127" s="29">
        <v>0</v>
      </c>
      <c r="F127" s="29"/>
      <c r="G127" s="68"/>
      <c r="H127" s="68"/>
      <c r="I127" s="68"/>
      <c r="J127" s="29"/>
      <c r="K127" s="29"/>
    </row>
    <row r="128" spans="1:11" s="11" customFormat="1" x14ac:dyDescent="0.25">
      <c r="A128" s="9"/>
      <c r="B128" s="84"/>
      <c r="C128" s="9" t="s">
        <v>44</v>
      </c>
      <c r="D128" s="31">
        <f t="shared" si="39"/>
        <v>0</v>
      </c>
      <c r="E128" s="40"/>
      <c r="F128" s="40"/>
      <c r="G128" s="68"/>
      <c r="H128" s="68"/>
      <c r="I128" s="68"/>
      <c r="J128" s="40"/>
      <c r="K128" s="40"/>
    </row>
    <row r="129" spans="1:11" s="11" customFormat="1" x14ac:dyDescent="0.25">
      <c r="A129" s="10"/>
      <c r="B129" s="83"/>
      <c r="C129" s="10" t="s">
        <v>7</v>
      </c>
      <c r="D129" s="31">
        <f t="shared" si="39"/>
        <v>0</v>
      </c>
      <c r="E129" s="30">
        <v>0</v>
      </c>
      <c r="F129" s="30"/>
      <c r="G129" s="69"/>
      <c r="H129" s="69"/>
      <c r="I129" s="69"/>
      <c r="J129" s="30"/>
      <c r="K129" s="30"/>
    </row>
    <row r="130" spans="1:11" s="11" customFormat="1" x14ac:dyDescent="0.25">
      <c r="A130" s="9"/>
      <c r="B130" s="84"/>
      <c r="C130" s="9" t="s">
        <v>44</v>
      </c>
      <c r="D130" s="31">
        <f t="shared" si="39"/>
        <v>0</v>
      </c>
      <c r="E130" s="41"/>
      <c r="F130" s="41"/>
      <c r="G130" s="41"/>
      <c r="H130" s="41"/>
      <c r="I130" s="41"/>
      <c r="J130" s="41"/>
      <c r="K130" s="41"/>
    </row>
    <row r="131" spans="1:11" s="11" customFormat="1" x14ac:dyDescent="0.25">
      <c r="A131" s="10"/>
      <c r="B131" s="83"/>
      <c r="C131" s="10" t="s">
        <v>43</v>
      </c>
      <c r="D131" s="31">
        <f t="shared" si="39"/>
        <v>0</v>
      </c>
      <c r="E131" s="30"/>
      <c r="F131" s="30"/>
      <c r="G131" s="30"/>
      <c r="H131" s="30"/>
      <c r="I131" s="30"/>
      <c r="J131" s="30"/>
      <c r="K131" s="30"/>
    </row>
    <row r="132" spans="1:11" s="11" customFormat="1" x14ac:dyDescent="0.25">
      <c r="A132" s="10"/>
      <c r="B132" s="83"/>
      <c r="C132" s="10" t="s">
        <v>8</v>
      </c>
      <c r="D132" s="31">
        <f t="shared" si="39"/>
        <v>0</v>
      </c>
      <c r="E132" s="29">
        <f>E124-E133</f>
        <v>0</v>
      </c>
      <c r="F132" s="29">
        <f>F124-F133</f>
        <v>0</v>
      </c>
      <c r="G132" s="29">
        <f>G124-G133</f>
        <v>0</v>
      </c>
      <c r="H132" s="29">
        <f>H124-H133</f>
        <v>0</v>
      </c>
      <c r="I132" s="29">
        <f>I124-I133</f>
        <v>0</v>
      </c>
      <c r="J132" s="29">
        <f t="shared" ref="J132:K132" si="60">J124-J133</f>
        <v>0</v>
      </c>
      <c r="K132" s="29">
        <f t="shared" si="60"/>
        <v>0</v>
      </c>
    </row>
    <row r="133" spans="1:11" s="11" customFormat="1" x14ac:dyDescent="0.25">
      <c r="A133" s="10"/>
      <c r="B133" s="83"/>
      <c r="C133" s="10" t="s">
        <v>9</v>
      </c>
      <c r="D133" s="31">
        <f t="shared" si="39"/>
        <v>0</v>
      </c>
      <c r="E133" s="34">
        <f>SUM(E134:E136)</f>
        <v>0</v>
      </c>
      <c r="F133" s="34">
        <f t="shared" ref="F133:K133" si="61">SUM(F134:F136)</f>
        <v>0</v>
      </c>
      <c r="G133" s="34">
        <f t="shared" si="61"/>
        <v>0</v>
      </c>
      <c r="H133" s="34">
        <f t="shared" si="61"/>
        <v>0</v>
      </c>
      <c r="I133" s="34">
        <f t="shared" si="61"/>
        <v>0</v>
      </c>
      <c r="J133" s="34">
        <f t="shared" si="61"/>
        <v>0</v>
      </c>
      <c r="K133" s="34">
        <f t="shared" si="61"/>
        <v>0</v>
      </c>
    </row>
    <row r="134" spans="1:11" s="11" customFormat="1" x14ac:dyDescent="0.25">
      <c r="A134" s="10"/>
      <c r="B134" s="83"/>
      <c r="C134" s="10" t="s">
        <v>5</v>
      </c>
      <c r="D134" s="31">
        <f t="shared" si="39"/>
        <v>0</v>
      </c>
      <c r="E134" s="29"/>
      <c r="F134" s="29"/>
      <c r="G134" s="29"/>
      <c r="H134" s="29"/>
      <c r="I134" s="29"/>
      <c r="J134" s="29"/>
      <c r="K134" s="29"/>
    </row>
    <row r="135" spans="1:11" s="11" customFormat="1" x14ac:dyDescent="0.25">
      <c r="A135" s="10"/>
      <c r="B135" s="83"/>
      <c r="C135" s="10" t="s">
        <v>6</v>
      </c>
      <c r="D135" s="31">
        <f t="shared" si="39"/>
        <v>0</v>
      </c>
      <c r="E135" s="29">
        <v>0</v>
      </c>
      <c r="F135" s="29"/>
      <c r="G135" s="29"/>
      <c r="H135" s="29"/>
      <c r="I135" s="29"/>
      <c r="J135" s="29"/>
      <c r="K135" s="29"/>
    </row>
    <row r="136" spans="1:11" s="11" customFormat="1" x14ac:dyDescent="0.25">
      <c r="A136" s="10"/>
      <c r="B136" s="83"/>
      <c r="C136" s="10" t="s">
        <v>7</v>
      </c>
      <c r="D136" s="31">
        <f t="shared" si="39"/>
        <v>0</v>
      </c>
      <c r="E136" s="29"/>
      <c r="F136" s="29"/>
      <c r="G136" s="29"/>
      <c r="H136" s="29"/>
      <c r="I136" s="29"/>
      <c r="J136" s="29"/>
      <c r="K136" s="29"/>
    </row>
    <row r="137" spans="1:11" s="11" customFormat="1" x14ac:dyDescent="0.25">
      <c r="A137" s="9" t="s">
        <v>34</v>
      </c>
      <c r="B137" s="84" t="s">
        <v>36</v>
      </c>
      <c r="C137" s="9"/>
      <c r="D137" s="31">
        <f t="shared" si="39"/>
        <v>0</v>
      </c>
      <c r="E137" s="39">
        <f>SUM(E139:E143)+E146</f>
        <v>0</v>
      </c>
      <c r="F137" s="39">
        <f t="shared" ref="F137:I137" si="62">SUM(F139:F143)+F146</f>
        <v>0</v>
      </c>
      <c r="G137" s="39">
        <f t="shared" si="62"/>
        <v>0</v>
      </c>
      <c r="H137" s="39">
        <f t="shared" si="62"/>
        <v>0</v>
      </c>
      <c r="I137" s="39">
        <f t="shared" si="62"/>
        <v>0</v>
      </c>
      <c r="J137" s="39">
        <f t="shared" ref="J137:K137" si="63">SUM(J139:J143)+J146</f>
        <v>0</v>
      </c>
      <c r="K137" s="39">
        <f t="shared" si="63"/>
        <v>0</v>
      </c>
    </row>
    <row r="138" spans="1:11" s="11" customFormat="1" x14ac:dyDescent="0.25">
      <c r="A138" s="9"/>
      <c r="B138" s="84"/>
      <c r="C138" s="9" t="s">
        <v>22</v>
      </c>
      <c r="D138" s="31">
        <f t="shared" si="39"/>
        <v>0</v>
      </c>
      <c r="E138" s="43">
        <f>E139+E140+E142+E143</f>
        <v>0</v>
      </c>
      <c r="F138" s="43">
        <f t="shared" ref="F138:K138" si="64">F139+F140+F142+F143</f>
        <v>0</v>
      </c>
      <c r="G138" s="43">
        <f t="shared" si="64"/>
        <v>0</v>
      </c>
      <c r="H138" s="43">
        <f t="shared" si="64"/>
        <v>0</v>
      </c>
      <c r="I138" s="43">
        <f t="shared" si="64"/>
        <v>0</v>
      </c>
      <c r="J138" s="43">
        <f t="shared" si="64"/>
        <v>0</v>
      </c>
      <c r="K138" s="43">
        <f t="shared" si="64"/>
        <v>0</v>
      </c>
    </row>
    <row r="139" spans="1:11" s="11" customFormat="1" x14ac:dyDescent="0.25">
      <c r="A139" s="9"/>
      <c r="B139" s="84"/>
      <c r="C139" s="9" t="s">
        <v>5</v>
      </c>
      <c r="D139" s="31">
        <f t="shared" si="39"/>
        <v>0</v>
      </c>
      <c r="E139" s="40"/>
      <c r="F139" s="40"/>
      <c r="G139" s="40"/>
      <c r="H139" s="40"/>
      <c r="I139" s="40"/>
      <c r="J139" s="40"/>
      <c r="K139" s="40"/>
    </row>
    <row r="140" spans="1:11" s="11" customFormat="1" x14ac:dyDescent="0.25">
      <c r="A140" s="9"/>
      <c r="B140" s="84"/>
      <c r="C140" s="9" t="s">
        <v>6</v>
      </c>
      <c r="D140" s="31">
        <f t="shared" si="39"/>
        <v>0</v>
      </c>
      <c r="E140" s="40">
        <v>0</v>
      </c>
      <c r="F140" s="40">
        <f>1996425-1996425</f>
        <v>0</v>
      </c>
      <c r="G140" s="40"/>
      <c r="H140" s="40"/>
      <c r="I140" s="40"/>
      <c r="J140" s="40"/>
      <c r="K140" s="40"/>
    </row>
    <row r="141" spans="1:11" s="11" customFormat="1" x14ac:dyDescent="0.25">
      <c r="A141" s="9"/>
      <c r="B141" s="84"/>
      <c r="C141" s="9" t="s">
        <v>44</v>
      </c>
      <c r="D141" s="31">
        <f t="shared" si="39"/>
        <v>0</v>
      </c>
      <c r="E141" s="40"/>
      <c r="F141" s="40">
        <v>0</v>
      </c>
      <c r="G141" s="40"/>
      <c r="H141" s="40"/>
      <c r="I141" s="40"/>
      <c r="J141" s="40"/>
      <c r="K141" s="40"/>
    </row>
    <row r="142" spans="1:11" s="11" customFormat="1" x14ac:dyDescent="0.25">
      <c r="A142" s="9"/>
      <c r="B142" s="84"/>
      <c r="C142" s="9" t="s">
        <v>7</v>
      </c>
      <c r="D142" s="31">
        <f t="shared" si="39"/>
        <v>0</v>
      </c>
      <c r="E142" s="41">
        <v>0</v>
      </c>
      <c r="F142" s="41"/>
      <c r="G142" s="41"/>
      <c r="H142" s="41"/>
      <c r="I142" s="41"/>
      <c r="J142" s="41"/>
      <c r="K142" s="41"/>
    </row>
    <row r="143" spans="1:11" s="11" customFormat="1" x14ac:dyDescent="0.25">
      <c r="A143" s="9"/>
      <c r="B143" s="84"/>
      <c r="C143" s="9" t="s">
        <v>44</v>
      </c>
      <c r="D143" s="31">
        <f t="shared" si="39"/>
        <v>0</v>
      </c>
      <c r="E143" s="41"/>
      <c r="F143" s="41">
        <v>0</v>
      </c>
      <c r="G143" s="41"/>
      <c r="H143" s="41"/>
      <c r="I143" s="41"/>
      <c r="J143" s="41"/>
      <c r="K143" s="41"/>
    </row>
    <row r="144" spans="1:11" s="11" customFormat="1" x14ac:dyDescent="0.25">
      <c r="A144" s="9"/>
      <c r="B144" s="84"/>
      <c r="C144" s="9" t="s">
        <v>43</v>
      </c>
      <c r="D144" s="31">
        <f t="shared" ref="D144:D162" si="65">SUM(E144:K144)</f>
        <v>0</v>
      </c>
      <c r="E144" s="41"/>
      <c r="F144" s="41"/>
      <c r="G144" s="41"/>
      <c r="H144" s="41"/>
      <c r="I144" s="41"/>
      <c r="J144" s="41"/>
      <c r="K144" s="41"/>
    </row>
    <row r="145" spans="1:11" s="11" customFormat="1" x14ac:dyDescent="0.25">
      <c r="A145" s="9"/>
      <c r="B145" s="84"/>
      <c r="C145" s="9" t="s">
        <v>8</v>
      </c>
      <c r="D145" s="31">
        <f t="shared" si="65"/>
        <v>0</v>
      </c>
      <c r="E145" s="40">
        <f>E137-E146</f>
        <v>0</v>
      </c>
      <c r="F145" s="40">
        <f t="shared" ref="F145:K145" si="66">F137-F146</f>
        <v>0</v>
      </c>
      <c r="G145" s="40"/>
      <c r="H145" s="40"/>
      <c r="I145" s="40">
        <f t="shared" si="66"/>
        <v>0</v>
      </c>
      <c r="J145" s="40">
        <f t="shared" si="66"/>
        <v>0</v>
      </c>
      <c r="K145" s="40">
        <f t="shared" si="66"/>
        <v>0</v>
      </c>
    </row>
    <row r="146" spans="1:11" s="11" customFormat="1" x14ac:dyDescent="0.25">
      <c r="A146" s="9"/>
      <c r="B146" s="84"/>
      <c r="C146" s="9" t="s">
        <v>9</v>
      </c>
      <c r="D146" s="31">
        <f t="shared" si="65"/>
        <v>0</v>
      </c>
      <c r="E146" s="44">
        <f>SUM(E147:E149)</f>
        <v>0</v>
      </c>
      <c r="F146" s="44">
        <f t="shared" ref="F146:K146" si="67">SUM(F147:F149)</f>
        <v>0</v>
      </c>
      <c r="G146" s="44">
        <f t="shared" si="67"/>
        <v>0</v>
      </c>
      <c r="H146" s="44">
        <f t="shared" si="67"/>
        <v>0</v>
      </c>
      <c r="I146" s="44">
        <f t="shared" si="67"/>
        <v>0</v>
      </c>
      <c r="J146" s="44">
        <f t="shared" si="67"/>
        <v>0</v>
      </c>
      <c r="K146" s="44">
        <f t="shared" si="67"/>
        <v>0</v>
      </c>
    </row>
    <row r="147" spans="1:11" s="11" customFormat="1" x14ac:dyDescent="0.25">
      <c r="A147" s="9"/>
      <c r="B147" s="84"/>
      <c r="C147" s="9" t="s">
        <v>5</v>
      </c>
      <c r="D147" s="31">
        <f t="shared" si="65"/>
        <v>0</v>
      </c>
      <c r="E147" s="40"/>
      <c r="F147" s="40"/>
      <c r="G147" s="40"/>
      <c r="H147" s="40"/>
      <c r="I147" s="40"/>
      <c r="J147" s="40"/>
      <c r="K147" s="40"/>
    </row>
    <row r="148" spans="1:11" s="11" customFormat="1" x14ac:dyDescent="0.25">
      <c r="A148" s="9"/>
      <c r="B148" s="84"/>
      <c r="C148" s="9" t="s">
        <v>6</v>
      </c>
      <c r="D148" s="31">
        <f t="shared" si="65"/>
        <v>0</v>
      </c>
      <c r="E148" s="40">
        <v>0</v>
      </c>
      <c r="F148" s="40"/>
      <c r="G148" s="40"/>
      <c r="H148" s="40"/>
      <c r="I148" s="40"/>
      <c r="J148" s="40"/>
      <c r="K148" s="40"/>
    </row>
    <row r="149" spans="1:11" s="11" customFormat="1" x14ac:dyDescent="0.25">
      <c r="A149" s="9"/>
      <c r="B149" s="84"/>
      <c r="C149" s="9" t="s">
        <v>7</v>
      </c>
      <c r="D149" s="31">
        <f t="shared" si="65"/>
        <v>0</v>
      </c>
      <c r="E149" s="40"/>
      <c r="F149" s="40"/>
      <c r="G149" s="40"/>
      <c r="H149" s="40"/>
      <c r="I149" s="40"/>
      <c r="J149" s="40"/>
      <c r="K149" s="40"/>
    </row>
    <row r="150" spans="1:11" s="11" customFormat="1" ht="45" x14ac:dyDescent="0.25">
      <c r="A150" s="10" t="s">
        <v>46</v>
      </c>
      <c r="B150" s="83" t="s">
        <v>45</v>
      </c>
      <c r="C150" s="10"/>
      <c r="D150" s="31">
        <f t="shared" si="65"/>
        <v>80713630.659999996</v>
      </c>
      <c r="E150" s="31">
        <f>SUM(E152:E156)+E159</f>
        <v>0</v>
      </c>
      <c r="F150" s="54">
        <f>SUM(F152:F156)+F159</f>
        <v>16713630.66</v>
      </c>
      <c r="G150" s="31">
        <f>SUM(G152:G156)+G159</f>
        <v>0</v>
      </c>
      <c r="H150" s="31">
        <f t="shared" ref="H150:I150" si="68">SUM(H152:H156)+H159</f>
        <v>16000000</v>
      </c>
      <c r="I150" s="31">
        <f t="shared" si="68"/>
        <v>16000000</v>
      </c>
      <c r="J150" s="31">
        <f t="shared" ref="J150:K150" si="69">SUM(J152:J156)+J159</f>
        <v>16000000</v>
      </c>
      <c r="K150" s="31">
        <f t="shared" si="69"/>
        <v>16000000</v>
      </c>
    </row>
    <row r="151" spans="1:11" s="11" customFormat="1" x14ac:dyDescent="0.25">
      <c r="A151" s="10"/>
      <c r="B151" s="83"/>
      <c r="C151" s="10" t="s">
        <v>22</v>
      </c>
      <c r="D151" s="31">
        <f t="shared" si="65"/>
        <v>17513630.66</v>
      </c>
      <c r="E151" s="33">
        <f>E152+E153+E155+E156</f>
        <v>0</v>
      </c>
      <c r="F151" s="33">
        <f>F152+F153+F155+F156</f>
        <v>16713630.66</v>
      </c>
      <c r="G151" s="33">
        <f>G152+G153+G155+G156</f>
        <v>0</v>
      </c>
      <c r="H151" s="33">
        <f t="shared" ref="H151:K151" si="70">H152+H153+H155+H156</f>
        <v>0</v>
      </c>
      <c r="I151" s="33">
        <f t="shared" si="70"/>
        <v>800000</v>
      </c>
      <c r="J151" s="33">
        <f t="shared" si="70"/>
        <v>0</v>
      </c>
      <c r="K151" s="33">
        <f t="shared" si="70"/>
        <v>0</v>
      </c>
    </row>
    <row r="152" spans="1:11" s="11" customFormat="1" x14ac:dyDescent="0.25">
      <c r="A152" s="10"/>
      <c r="B152" s="83"/>
      <c r="C152" s="10" t="s">
        <v>5</v>
      </c>
      <c r="D152" s="31">
        <f t="shared" si="65"/>
        <v>0</v>
      </c>
      <c r="E152" s="29"/>
      <c r="F152" s="29"/>
      <c r="G152" s="29"/>
      <c r="H152" s="29"/>
      <c r="I152" s="29"/>
      <c r="J152" s="29"/>
      <c r="K152" s="29"/>
    </row>
    <row r="153" spans="1:11" s="11" customFormat="1" x14ac:dyDescent="0.25">
      <c r="A153" s="10"/>
      <c r="B153" s="83"/>
      <c r="C153" s="10" t="s">
        <v>6</v>
      </c>
      <c r="D153" s="31">
        <f t="shared" si="65"/>
        <v>15877949.119999999</v>
      </c>
      <c r="E153" s="29">
        <v>0</v>
      </c>
      <c r="F153" s="68">
        <v>15877949.119999999</v>
      </c>
      <c r="G153" s="29"/>
      <c r="H153" s="29"/>
      <c r="I153" s="29"/>
      <c r="J153" s="29"/>
      <c r="K153" s="29"/>
    </row>
    <row r="154" spans="1:11" s="11" customFormat="1" x14ac:dyDescent="0.25">
      <c r="A154" s="9"/>
      <c r="B154" s="84"/>
      <c r="C154" s="9" t="s">
        <v>44</v>
      </c>
      <c r="D154" s="31">
        <f t="shared" si="65"/>
        <v>0</v>
      </c>
      <c r="E154" s="40"/>
      <c r="F154" s="40"/>
      <c r="G154" s="40"/>
      <c r="H154" s="40"/>
      <c r="I154" s="40"/>
      <c r="J154" s="40"/>
      <c r="K154" s="40"/>
    </row>
    <row r="155" spans="1:11" s="11" customFormat="1" x14ac:dyDescent="0.25">
      <c r="A155" s="10"/>
      <c r="B155" s="83"/>
      <c r="C155" s="10" t="s">
        <v>7</v>
      </c>
      <c r="D155" s="31">
        <f t="shared" si="65"/>
        <v>1635681.54</v>
      </c>
      <c r="E155" s="30">
        <v>0</v>
      </c>
      <c r="F155" s="69">
        <f>835681.54</f>
        <v>835681.54</v>
      </c>
      <c r="G155" s="30"/>
      <c r="H155" s="30"/>
      <c r="I155" s="30">
        <v>800000</v>
      </c>
      <c r="J155" s="30"/>
      <c r="K155" s="30"/>
    </row>
    <row r="156" spans="1:11" s="11" customFormat="1" x14ac:dyDescent="0.25">
      <c r="A156" s="9"/>
      <c r="B156" s="84"/>
      <c r="C156" s="9" t="s">
        <v>44</v>
      </c>
      <c r="D156" s="31">
        <f t="shared" si="65"/>
        <v>0</v>
      </c>
      <c r="E156" s="41"/>
      <c r="F156" s="41"/>
      <c r="G156" s="41"/>
      <c r="H156" s="41"/>
      <c r="I156" s="41"/>
      <c r="J156" s="41"/>
      <c r="K156" s="41"/>
    </row>
    <row r="157" spans="1:11" s="11" customFormat="1" x14ac:dyDescent="0.25">
      <c r="A157" s="10"/>
      <c r="B157" s="83"/>
      <c r="C157" s="10" t="s">
        <v>43</v>
      </c>
      <c r="D157" s="31">
        <f t="shared" si="65"/>
        <v>0</v>
      </c>
      <c r="E157" s="30"/>
      <c r="F157" s="30"/>
      <c r="G157" s="30"/>
      <c r="H157" s="30"/>
      <c r="I157" s="30"/>
      <c r="J157" s="30"/>
      <c r="K157" s="30"/>
    </row>
    <row r="158" spans="1:11" s="11" customFormat="1" x14ac:dyDescent="0.25">
      <c r="A158" s="10"/>
      <c r="B158" s="83"/>
      <c r="C158" s="10" t="s">
        <v>8</v>
      </c>
      <c r="D158" s="31">
        <f t="shared" si="65"/>
        <v>17513630.66</v>
      </c>
      <c r="E158" s="29">
        <f>E150-E159</f>
        <v>0</v>
      </c>
      <c r="F158" s="68">
        <f>F150-F159</f>
        <v>16713630.66</v>
      </c>
      <c r="G158" s="29"/>
      <c r="H158" s="29">
        <f t="shared" ref="H158:K158" si="71">H150-H159</f>
        <v>0</v>
      </c>
      <c r="I158" s="29">
        <f t="shared" si="71"/>
        <v>800000</v>
      </c>
      <c r="J158" s="29">
        <f t="shared" si="71"/>
        <v>0</v>
      </c>
      <c r="K158" s="29">
        <f t="shared" si="71"/>
        <v>0</v>
      </c>
    </row>
    <row r="159" spans="1:11" s="11" customFormat="1" x14ac:dyDescent="0.25">
      <c r="A159" s="10"/>
      <c r="B159" s="83"/>
      <c r="C159" s="10" t="s">
        <v>9</v>
      </c>
      <c r="D159" s="31">
        <f t="shared" si="65"/>
        <v>63200000</v>
      </c>
      <c r="E159" s="34">
        <f>SUM(E160:E162)</f>
        <v>0</v>
      </c>
      <c r="F159" s="34">
        <f t="shared" ref="F159:K159" si="72">SUM(F160:F162)</f>
        <v>0</v>
      </c>
      <c r="G159" s="34">
        <f t="shared" si="72"/>
        <v>0</v>
      </c>
      <c r="H159" s="34">
        <f t="shared" si="72"/>
        <v>16000000</v>
      </c>
      <c r="I159" s="34">
        <f t="shared" si="72"/>
        <v>15200000</v>
      </c>
      <c r="J159" s="34">
        <f t="shared" si="72"/>
        <v>16000000</v>
      </c>
      <c r="K159" s="34">
        <f t="shared" si="72"/>
        <v>16000000</v>
      </c>
    </row>
    <row r="160" spans="1:11" s="11" customFormat="1" x14ac:dyDescent="0.25">
      <c r="A160" s="10"/>
      <c r="B160" s="83"/>
      <c r="C160" s="10" t="s">
        <v>5</v>
      </c>
      <c r="D160" s="31">
        <f t="shared" si="65"/>
        <v>0</v>
      </c>
      <c r="E160" s="29"/>
      <c r="F160" s="29"/>
      <c r="G160" s="29"/>
      <c r="H160" s="29"/>
      <c r="I160" s="29"/>
      <c r="J160" s="29"/>
      <c r="K160" s="29"/>
    </row>
    <row r="161" spans="1:11" s="11" customFormat="1" x14ac:dyDescent="0.25">
      <c r="A161" s="10"/>
      <c r="B161" s="83"/>
      <c r="C161" s="10" t="s">
        <v>6</v>
      </c>
      <c r="D161" s="31">
        <f t="shared" si="65"/>
        <v>60800000</v>
      </c>
      <c r="E161" s="29">
        <v>0</v>
      </c>
      <c r="F161" s="29"/>
      <c r="G161" s="29"/>
      <c r="H161" s="29">
        <v>15200000</v>
      </c>
      <c r="I161" s="29">
        <v>15200000</v>
      </c>
      <c r="J161" s="29">
        <v>15200000</v>
      </c>
      <c r="K161" s="29">
        <v>15200000</v>
      </c>
    </row>
    <row r="162" spans="1:11" s="11" customFormat="1" x14ac:dyDescent="0.25">
      <c r="A162" s="10"/>
      <c r="B162" s="83"/>
      <c r="C162" s="10" t="s">
        <v>7</v>
      </c>
      <c r="D162" s="31">
        <f t="shared" si="65"/>
        <v>2400000</v>
      </c>
      <c r="E162" s="29"/>
      <c r="F162" s="29"/>
      <c r="G162" s="29"/>
      <c r="H162" s="29">
        <v>800000</v>
      </c>
      <c r="I162" s="29"/>
      <c r="J162" s="29">
        <v>800000</v>
      </c>
      <c r="K162" s="29">
        <v>800000</v>
      </c>
    </row>
  </sheetData>
  <pageMargins left="0.70866141732283472" right="0.70866141732283472" top="0.74803149606299213" bottom="0.35433070866141736" header="0.31496062992125984" footer="0.31496062992125984"/>
  <pageSetup paperSize="9" scale="62" fitToHeight="5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2"/>
  <sheetViews>
    <sheetView topLeftCell="A13" workbookViewId="0">
      <pane xSplit="3" ySplit="2" topLeftCell="D26" activePane="bottomRight" state="frozen"/>
      <selection activeCell="A13" sqref="A13"/>
      <selection pane="topRight" activeCell="D13" sqref="D13"/>
      <selection pane="bottomLeft" activeCell="A15" sqref="A15"/>
      <selection pane="bottomRight" activeCell="L166" sqref="L166"/>
    </sheetView>
  </sheetViews>
  <sheetFormatPr defaultColWidth="9.140625" defaultRowHeight="15" x14ac:dyDescent="0.25"/>
  <cols>
    <col min="1" max="1" width="4.85546875" style="11" customWidth="1"/>
    <col min="2" max="2" width="15.7109375" style="82" customWidth="1"/>
    <col min="3" max="3" width="8.85546875" style="11" customWidth="1"/>
    <col min="4" max="4" width="19.28515625" style="11" customWidth="1"/>
    <col min="5" max="5" width="16.5703125" style="11" customWidth="1"/>
    <col min="6" max="6" width="17.85546875" style="11" customWidth="1"/>
    <col min="7" max="7" width="17.5703125" style="11" customWidth="1"/>
    <col min="8" max="8" width="19.140625" style="11" customWidth="1"/>
    <col min="9" max="9" width="17.7109375" style="11" customWidth="1"/>
    <col min="10" max="11" width="17" style="11" customWidth="1"/>
    <col min="12" max="12" width="20.5703125" style="45" customWidth="1"/>
    <col min="13" max="13" width="16.28515625" style="11" bestFit="1" customWidth="1"/>
    <col min="14" max="16384" width="9.140625" style="11"/>
  </cols>
  <sheetData>
    <row r="1" spans="1:12" x14ac:dyDescent="0.25">
      <c r="B1" s="82" t="s">
        <v>60</v>
      </c>
      <c r="C1" s="11" t="s">
        <v>55</v>
      </c>
      <c r="D1" s="55">
        <f>(D18+D25)/(D19+D26)</f>
        <v>5.0913396880945214</v>
      </c>
      <c r="E1" s="55">
        <f t="shared" ref="E1:K1" si="0">(E18+E25)/(E19+E26)</f>
        <v>0.70397766989672805</v>
      </c>
      <c r="F1" s="55">
        <f t="shared" si="0"/>
        <v>1.5748062045768629</v>
      </c>
      <c r="G1" s="55">
        <f>(G18+G25)/(G19+G26)</f>
        <v>26.298679225221637</v>
      </c>
      <c r="H1" s="55">
        <f t="shared" si="0"/>
        <v>18.409742437088916</v>
      </c>
      <c r="I1" s="55">
        <f t="shared" si="0"/>
        <v>209.34713870694026</v>
      </c>
      <c r="J1" s="55">
        <f t="shared" si="0"/>
        <v>24.149431818181817</v>
      </c>
      <c r="K1" s="55">
        <f t="shared" si="0"/>
        <v>24.149431818181817</v>
      </c>
    </row>
    <row r="2" spans="1:12" x14ac:dyDescent="0.25">
      <c r="C2" s="11" t="s">
        <v>51</v>
      </c>
      <c r="D2" s="55">
        <f>(D30+D37)/(D31+D38)</f>
        <v>21.276036605607835</v>
      </c>
      <c r="E2" s="55">
        <f t="shared" ref="E2:K2" si="1">(E30+E37)/(E31+E38)</f>
        <v>13.335084826003943</v>
      </c>
      <c r="F2" s="55">
        <f t="shared" si="1"/>
        <v>18.964429558750034</v>
      </c>
      <c r="G2" s="55">
        <f>(G30+G37)/(G31+G38)</f>
        <v>18.1539565879973</v>
      </c>
      <c r="H2" s="55">
        <f t="shared" si="1"/>
        <v>10.609945251094457</v>
      </c>
      <c r="I2" s="55">
        <f t="shared" si="1"/>
        <v>999</v>
      </c>
      <c r="J2" s="55">
        <f t="shared" si="1"/>
        <v>19</v>
      </c>
      <c r="K2" s="55">
        <f t="shared" si="1"/>
        <v>19</v>
      </c>
    </row>
    <row r="3" spans="1:12" x14ac:dyDescent="0.25">
      <c r="C3" s="11" t="s">
        <v>52</v>
      </c>
      <c r="D3" s="55">
        <f>(D78+D85)/(D79+D86)</f>
        <v>1.7491950472225017</v>
      </c>
      <c r="E3" s="55">
        <f t="shared" ref="E3:K3" si="2">(E78+E85)/(E79+E86)</f>
        <v>0.38025586666666666</v>
      </c>
      <c r="F3" s="55">
        <f t="shared" si="2"/>
        <v>0.52955483958601546</v>
      </c>
      <c r="G3" s="55">
        <f t="shared" si="2"/>
        <v>903.95774768304773</v>
      </c>
      <c r="H3" s="55" t="e">
        <f t="shared" si="2"/>
        <v>#DIV/0!</v>
      </c>
      <c r="I3" s="55" t="e">
        <f t="shared" si="2"/>
        <v>#DIV/0!</v>
      </c>
      <c r="J3" s="55" t="e">
        <f t="shared" si="2"/>
        <v>#DIV/0!</v>
      </c>
      <c r="K3" s="55" t="e">
        <f t="shared" si="2"/>
        <v>#DIV/0!</v>
      </c>
    </row>
    <row r="4" spans="1:12" x14ac:dyDescent="0.25">
      <c r="C4" s="11" t="s">
        <v>53</v>
      </c>
      <c r="D4" s="55">
        <f>(D114+D122)/(D116+D123)</f>
        <v>18.999999956732452</v>
      </c>
      <c r="E4" s="55" t="e">
        <f t="shared" ref="E4:K4" si="3">(E114+E122)/(E116+E123)</f>
        <v>#DIV/0!</v>
      </c>
      <c r="F4" s="55">
        <f t="shared" si="3"/>
        <v>18.999999832472067</v>
      </c>
      <c r="G4" s="78" t="e">
        <f>(G114+G122)/(G116+G123)</f>
        <v>#DIV/0!</v>
      </c>
      <c r="H4" s="55" t="e">
        <f t="shared" si="3"/>
        <v>#DIV/0!</v>
      </c>
      <c r="I4" s="55">
        <f t="shared" si="3"/>
        <v>19</v>
      </c>
      <c r="J4" s="55">
        <f t="shared" si="3"/>
        <v>19</v>
      </c>
      <c r="K4" s="55">
        <f t="shared" si="3"/>
        <v>19</v>
      </c>
    </row>
    <row r="5" spans="1:12" x14ac:dyDescent="0.25">
      <c r="C5" s="35" t="s">
        <v>54</v>
      </c>
      <c r="D5" s="35">
        <f>D18/D19</f>
        <v>2.6453940405337688</v>
      </c>
      <c r="E5" s="35">
        <f t="shared" ref="E5:K5" si="4">E18/E19</f>
        <v>0.70397766989672805</v>
      </c>
      <c r="F5" s="35">
        <f t="shared" si="4"/>
        <v>1.5748062045768629</v>
      </c>
      <c r="G5" s="35">
        <f t="shared" si="4"/>
        <v>26.298679225221637</v>
      </c>
      <c r="H5" s="35">
        <f t="shared" si="4"/>
        <v>18.409742437088916</v>
      </c>
      <c r="I5" s="35" t="e">
        <f t="shared" si="4"/>
        <v>#DIV/0!</v>
      </c>
      <c r="J5" s="35" t="e">
        <f t="shared" si="4"/>
        <v>#DIV/0!</v>
      </c>
      <c r="K5" s="35" t="e">
        <f t="shared" si="4"/>
        <v>#DIV/0!</v>
      </c>
    </row>
    <row r="6" spans="1:12" x14ac:dyDescent="0.25">
      <c r="C6" s="35" t="s">
        <v>51</v>
      </c>
      <c r="D6" s="35">
        <f>D30/D31</f>
        <v>16.16219545723963</v>
      </c>
      <c r="E6" s="35">
        <f t="shared" ref="E6:K6" si="5">E30/E31</f>
        <v>13.335084826003943</v>
      </c>
      <c r="F6" s="35">
        <f t="shared" si="5"/>
        <v>18.964429558750034</v>
      </c>
      <c r="G6" s="35">
        <f t="shared" si="5"/>
        <v>18.1539565879973</v>
      </c>
      <c r="H6" s="35">
        <f t="shared" si="5"/>
        <v>10.609945251094457</v>
      </c>
      <c r="I6" s="35" t="e">
        <f t="shared" si="5"/>
        <v>#DIV/0!</v>
      </c>
      <c r="J6" s="35" t="e">
        <f t="shared" si="5"/>
        <v>#DIV/0!</v>
      </c>
      <c r="K6" s="35" t="e">
        <f t="shared" si="5"/>
        <v>#DIV/0!</v>
      </c>
    </row>
    <row r="7" spans="1:12" x14ac:dyDescent="0.25">
      <c r="C7" s="35" t="s">
        <v>52</v>
      </c>
      <c r="D7" s="35">
        <f>D78/D79</f>
        <v>1.2327364332766879</v>
      </c>
      <c r="E7" s="35">
        <f t="shared" ref="E7:K7" si="6">E78/E79</f>
        <v>0.38025586666666666</v>
      </c>
      <c r="F7" s="35">
        <f t="shared" si="6"/>
        <v>0.52955483958601546</v>
      </c>
      <c r="G7" s="35">
        <f t="shared" si="6"/>
        <v>903.95774768304773</v>
      </c>
      <c r="H7" s="35" t="e">
        <f t="shared" si="6"/>
        <v>#DIV/0!</v>
      </c>
      <c r="I7" s="35" t="e">
        <f t="shared" si="6"/>
        <v>#DIV/0!</v>
      </c>
      <c r="J7" s="35" t="e">
        <f t="shared" si="6"/>
        <v>#DIV/0!</v>
      </c>
      <c r="K7" s="35" t="e">
        <f t="shared" si="6"/>
        <v>#DIV/0!</v>
      </c>
    </row>
    <row r="8" spans="1:12" x14ac:dyDescent="0.25">
      <c r="C8" s="35" t="s">
        <v>53</v>
      </c>
      <c r="D8" s="35">
        <f>D114/D116</f>
        <v>18.999999832472067</v>
      </c>
      <c r="E8" s="35" t="e">
        <f t="shared" ref="E8:K8" si="7">E114/E116</f>
        <v>#DIV/0!</v>
      </c>
      <c r="F8" s="35">
        <f t="shared" si="7"/>
        <v>18.999999832472067</v>
      </c>
      <c r="G8" s="35" t="e">
        <f t="shared" si="7"/>
        <v>#DIV/0!</v>
      </c>
      <c r="H8" s="35" t="e">
        <f t="shared" si="7"/>
        <v>#DIV/0!</v>
      </c>
      <c r="I8" s="35" t="e">
        <f t="shared" si="7"/>
        <v>#DIV/0!</v>
      </c>
      <c r="J8" s="35" t="e">
        <f t="shared" si="7"/>
        <v>#DIV/0!</v>
      </c>
      <c r="K8" s="35" t="e">
        <f t="shared" si="7"/>
        <v>#DIV/0!</v>
      </c>
    </row>
    <row r="9" spans="1:12" x14ac:dyDescent="0.25">
      <c r="C9" s="11" t="s">
        <v>9</v>
      </c>
      <c r="D9" s="11">
        <f>D25/D26</f>
        <v>30.655663449345049</v>
      </c>
      <c r="E9" s="11" t="e">
        <f t="shared" ref="E9:K9" si="8">E25/E26</f>
        <v>#DIV/0!</v>
      </c>
      <c r="F9" s="11" t="e">
        <f t="shared" si="8"/>
        <v>#DIV/0!</v>
      </c>
      <c r="G9" s="11" t="e">
        <f t="shared" si="8"/>
        <v>#DIV/0!</v>
      </c>
      <c r="H9" s="11" t="e">
        <f t="shared" si="8"/>
        <v>#DIV/0!</v>
      </c>
      <c r="I9" s="11">
        <f t="shared" si="8"/>
        <v>154.06534928278251</v>
      </c>
      <c r="J9" s="11">
        <f t="shared" si="8"/>
        <v>24.149431818181817</v>
      </c>
      <c r="K9" s="11">
        <f t="shared" si="8"/>
        <v>24.149431818181817</v>
      </c>
    </row>
    <row r="10" spans="1:12" x14ac:dyDescent="0.25">
      <c r="C10" s="11" t="s">
        <v>51</v>
      </c>
      <c r="D10" s="11">
        <f>D37/D38</f>
        <v>26.770689208540677</v>
      </c>
      <c r="E10" s="11" t="e">
        <f t="shared" ref="E10:K10" si="9">E37/E38</f>
        <v>#DIV/0!</v>
      </c>
      <c r="F10" s="11" t="e">
        <f t="shared" si="9"/>
        <v>#DIV/0!</v>
      </c>
      <c r="G10" s="11" t="e">
        <f t="shared" si="9"/>
        <v>#DIV/0!</v>
      </c>
      <c r="H10" s="11" t="e">
        <f t="shared" si="9"/>
        <v>#DIV/0!</v>
      </c>
      <c r="I10" s="11">
        <f t="shared" si="9"/>
        <v>999</v>
      </c>
      <c r="J10" s="11">
        <f t="shared" si="9"/>
        <v>19</v>
      </c>
      <c r="K10" s="11">
        <f t="shared" si="9"/>
        <v>19</v>
      </c>
    </row>
    <row r="11" spans="1:12" x14ac:dyDescent="0.25">
      <c r="C11" s="11" t="s">
        <v>52</v>
      </c>
      <c r="D11" s="11" t="e">
        <f>D85/D86</f>
        <v>#DIV/0!</v>
      </c>
      <c r="E11" s="11" t="e">
        <f t="shared" ref="E11:K11" si="10">E85/E86</f>
        <v>#DIV/0!</v>
      </c>
      <c r="F11" s="11" t="e">
        <f t="shared" si="10"/>
        <v>#DIV/0!</v>
      </c>
      <c r="G11" s="11" t="e">
        <f t="shared" si="10"/>
        <v>#DIV/0!</v>
      </c>
      <c r="H11" s="11" t="e">
        <f t="shared" si="10"/>
        <v>#DIV/0!</v>
      </c>
      <c r="I11" s="11" t="e">
        <f t="shared" si="10"/>
        <v>#DIV/0!</v>
      </c>
      <c r="J11" s="11" t="e">
        <f t="shared" si="10"/>
        <v>#DIV/0!</v>
      </c>
      <c r="K11" s="11" t="e">
        <f t="shared" si="10"/>
        <v>#DIV/0!</v>
      </c>
    </row>
    <row r="12" spans="1:12" x14ac:dyDescent="0.25">
      <c r="C12" s="11" t="s">
        <v>53</v>
      </c>
      <c r="D12" s="11" t="e">
        <f>D85/D86</f>
        <v>#DIV/0!</v>
      </c>
      <c r="E12" s="11" t="e">
        <f t="shared" ref="E12:K12" si="11">E85/E86</f>
        <v>#DIV/0!</v>
      </c>
      <c r="F12" s="11" t="e">
        <f t="shared" si="11"/>
        <v>#DIV/0!</v>
      </c>
      <c r="G12" s="11" t="e">
        <f t="shared" si="11"/>
        <v>#DIV/0!</v>
      </c>
      <c r="H12" s="11" t="e">
        <f t="shared" si="11"/>
        <v>#DIV/0!</v>
      </c>
      <c r="I12" s="11" t="e">
        <f t="shared" si="11"/>
        <v>#DIV/0!</v>
      </c>
      <c r="J12" s="11" t="e">
        <f t="shared" si="11"/>
        <v>#DIV/0!</v>
      </c>
      <c r="K12" s="11" t="e">
        <f t="shared" si="11"/>
        <v>#DIV/0!</v>
      </c>
    </row>
    <row r="14" spans="1:12" x14ac:dyDescent="0.25">
      <c r="A14" s="10" t="s">
        <v>0</v>
      </c>
      <c r="B14" s="83" t="s">
        <v>1</v>
      </c>
      <c r="C14" s="10" t="s">
        <v>2</v>
      </c>
      <c r="D14" s="10" t="s">
        <v>3</v>
      </c>
      <c r="E14" s="10">
        <v>2018</v>
      </c>
      <c r="F14" s="10">
        <v>2019</v>
      </c>
      <c r="G14" s="10">
        <v>2020</v>
      </c>
      <c r="H14" s="10">
        <v>2021</v>
      </c>
      <c r="I14" s="10">
        <v>2022</v>
      </c>
      <c r="J14" s="10">
        <v>2023</v>
      </c>
      <c r="K14" s="10">
        <v>2024</v>
      </c>
    </row>
    <row r="15" spans="1:12" x14ac:dyDescent="0.25">
      <c r="A15" s="10">
        <v>1</v>
      </c>
      <c r="B15" s="83"/>
      <c r="C15" s="10"/>
      <c r="D15" s="31">
        <f>SUM(E15:K15)</f>
        <v>1378190724.9300001</v>
      </c>
      <c r="E15" s="31">
        <f>E27+E75+E111</f>
        <v>131073660</v>
      </c>
      <c r="F15" s="54">
        <f t="shared" ref="E15:K18" si="12">F27+F75+F111</f>
        <v>359867704.62000006</v>
      </c>
      <c r="G15" s="31">
        <f t="shared" si="12"/>
        <v>173630128.69999999</v>
      </c>
      <c r="H15" s="31">
        <f>H27+H75+H111</f>
        <v>75811821.609999999</v>
      </c>
      <c r="I15" s="31">
        <f t="shared" si="12"/>
        <v>195177410</v>
      </c>
      <c r="J15" s="31">
        <f t="shared" si="12"/>
        <v>221315000</v>
      </c>
      <c r="K15" s="31">
        <f t="shared" si="12"/>
        <v>221315000</v>
      </c>
      <c r="L15" s="46">
        <f>SUM(D17:D19)+D23++D21</f>
        <v>1378190724.9299998</v>
      </c>
    </row>
    <row r="16" spans="1:12" x14ac:dyDescent="0.25">
      <c r="A16" s="10"/>
      <c r="B16" s="83"/>
      <c r="C16" s="10" t="s">
        <v>22</v>
      </c>
      <c r="D16" s="31">
        <f t="shared" ref="D16:D79" si="13">SUM(E16:K16)</f>
        <v>705923714.92999995</v>
      </c>
      <c r="E16" s="31">
        <f t="shared" si="12"/>
        <v>131073660</v>
      </c>
      <c r="F16" s="54">
        <f t="shared" si="12"/>
        <v>274113104.62</v>
      </c>
      <c r="G16" s="54">
        <f t="shared" si="12"/>
        <v>173630128.69999999</v>
      </c>
      <c r="H16" s="54">
        <f t="shared" si="12"/>
        <v>75811821.609999999</v>
      </c>
      <c r="I16" s="54">
        <f t="shared" si="12"/>
        <v>51295000</v>
      </c>
      <c r="J16" s="31">
        <f t="shared" si="12"/>
        <v>0</v>
      </c>
      <c r="K16" s="31">
        <f t="shared" si="12"/>
        <v>0</v>
      </c>
      <c r="L16" s="47">
        <f>L15-D15</f>
        <v>0</v>
      </c>
    </row>
    <row r="17" spans="1:13" x14ac:dyDescent="0.25">
      <c r="A17" s="10"/>
      <c r="B17" s="83"/>
      <c r="C17" s="10" t="s">
        <v>5</v>
      </c>
      <c r="D17" s="31">
        <f t="shared" si="13"/>
        <v>0</v>
      </c>
      <c r="E17" s="31">
        <f t="shared" si="12"/>
        <v>0</v>
      </c>
      <c r="F17" s="31">
        <f t="shared" si="12"/>
        <v>0</v>
      </c>
      <c r="G17" s="31">
        <f t="shared" si="12"/>
        <v>0</v>
      </c>
      <c r="H17" s="31">
        <f t="shared" si="12"/>
        <v>0</v>
      </c>
      <c r="I17" s="31">
        <f t="shared" si="12"/>
        <v>0</v>
      </c>
      <c r="J17" s="31">
        <f t="shared" si="12"/>
        <v>0</v>
      </c>
      <c r="K17" s="31">
        <f t="shared" si="12"/>
        <v>0</v>
      </c>
      <c r="L17" s="45">
        <f>L16-D21</f>
        <v>-85754600</v>
      </c>
    </row>
    <row r="18" spans="1:13" x14ac:dyDescent="0.25">
      <c r="A18" s="10"/>
      <c r="B18" s="83"/>
      <c r="C18" s="10" t="s">
        <v>6</v>
      </c>
      <c r="D18" s="31">
        <f t="shared" si="13"/>
        <v>512275591.54999995</v>
      </c>
      <c r="E18" s="31">
        <f t="shared" si="12"/>
        <v>54151490</v>
      </c>
      <c r="F18" s="31">
        <f t="shared" si="12"/>
        <v>167653401.31</v>
      </c>
      <c r="G18" s="31">
        <f t="shared" si="12"/>
        <v>167269743.00999999</v>
      </c>
      <c r="H18" s="31">
        <f t="shared" si="12"/>
        <v>71905957.229999989</v>
      </c>
      <c r="I18" s="31">
        <f t="shared" si="12"/>
        <v>51295000</v>
      </c>
      <c r="J18" s="31">
        <f t="shared" si="12"/>
        <v>0</v>
      </c>
      <c r="K18" s="31">
        <f t="shared" si="12"/>
        <v>0</v>
      </c>
    </row>
    <row r="19" spans="1:13" x14ac:dyDescent="0.25">
      <c r="A19" s="10"/>
      <c r="B19" s="83"/>
      <c r="C19" s="10" t="s">
        <v>7</v>
      </c>
      <c r="D19" s="31">
        <f t="shared" si="13"/>
        <v>193648123.38</v>
      </c>
      <c r="E19" s="31">
        <f t="shared" ref="E19:K26" si="14">E31+E79+E116</f>
        <v>76922170</v>
      </c>
      <c r="F19" s="31">
        <f t="shared" si="14"/>
        <v>106459703.31</v>
      </c>
      <c r="G19" s="31">
        <f t="shared" si="14"/>
        <v>6360385.6900000004</v>
      </c>
      <c r="H19" s="31">
        <f t="shared" si="14"/>
        <v>3905864.38</v>
      </c>
      <c r="I19" s="31">
        <f t="shared" si="14"/>
        <v>0</v>
      </c>
      <c r="J19" s="31">
        <f t="shared" si="14"/>
        <v>0</v>
      </c>
      <c r="K19" s="31">
        <f t="shared" si="14"/>
        <v>0</v>
      </c>
    </row>
    <row r="20" spans="1:13" x14ac:dyDescent="0.25">
      <c r="A20" s="9"/>
      <c r="B20" s="84"/>
      <c r="C20" s="9" t="s">
        <v>44</v>
      </c>
      <c r="D20" s="31">
        <f t="shared" si="13"/>
        <v>0</v>
      </c>
      <c r="E20" s="39">
        <f t="shared" ref="E20:F20" si="15">E143</f>
        <v>0</v>
      </c>
      <c r="F20" s="39">
        <f t="shared" si="15"/>
        <v>0</v>
      </c>
      <c r="G20" s="39">
        <f>G143</f>
        <v>0</v>
      </c>
      <c r="H20" s="39">
        <f t="shared" ref="H20:K20" si="16">H143</f>
        <v>0</v>
      </c>
      <c r="I20" s="39">
        <f t="shared" si="16"/>
        <v>0</v>
      </c>
      <c r="J20" s="39">
        <f t="shared" si="16"/>
        <v>0</v>
      </c>
      <c r="K20" s="39">
        <f t="shared" si="16"/>
        <v>0</v>
      </c>
    </row>
    <row r="21" spans="1:13" x14ac:dyDescent="0.25">
      <c r="A21" s="10"/>
      <c r="B21" s="83"/>
      <c r="C21" s="10" t="s">
        <v>43</v>
      </c>
      <c r="D21" s="31">
        <f t="shared" si="13"/>
        <v>85754600</v>
      </c>
      <c r="E21" s="31">
        <f t="shared" si="14"/>
        <v>0</v>
      </c>
      <c r="F21" s="31">
        <f t="shared" si="14"/>
        <v>85754600</v>
      </c>
      <c r="G21" s="31">
        <f t="shared" si="14"/>
        <v>0</v>
      </c>
      <c r="H21" s="31">
        <f t="shared" si="14"/>
        <v>0</v>
      </c>
      <c r="I21" s="31">
        <f t="shared" si="14"/>
        <v>0</v>
      </c>
      <c r="J21" s="31">
        <f t="shared" si="14"/>
        <v>0</v>
      </c>
      <c r="K21" s="31">
        <f t="shared" si="14"/>
        <v>0</v>
      </c>
    </row>
    <row r="22" spans="1:13" x14ac:dyDescent="0.25">
      <c r="A22" s="10"/>
      <c r="B22" s="83"/>
      <c r="C22" s="10" t="s">
        <v>8</v>
      </c>
      <c r="D22" s="31">
        <f t="shared" si="13"/>
        <v>705923714.92999995</v>
      </c>
      <c r="E22" s="31">
        <f t="shared" si="14"/>
        <v>131073660</v>
      </c>
      <c r="F22" s="31">
        <f t="shared" si="14"/>
        <v>274113104.62</v>
      </c>
      <c r="G22" s="31">
        <f t="shared" si="14"/>
        <v>173630128.69999999</v>
      </c>
      <c r="H22" s="31">
        <f>H34+H82+H119</f>
        <v>75811821.609999999</v>
      </c>
      <c r="I22" s="31">
        <f t="shared" si="14"/>
        <v>51295000</v>
      </c>
      <c r="J22" s="31">
        <f t="shared" si="14"/>
        <v>0</v>
      </c>
      <c r="K22" s="31">
        <f t="shared" si="14"/>
        <v>0</v>
      </c>
      <c r="L22" s="46">
        <f>SUM(D22:D23)</f>
        <v>1292436124.9299998</v>
      </c>
      <c r="M22" s="55">
        <f>L22-D15</f>
        <v>-85754600.000000238</v>
      </c>
    </row>
    <row r="23" spans="1:13" x14ac:dyDescent="0.25">
      <c r="A23" s="10"/>
      <c r="B23" s="83"/>
      <c r="C23" s="10" t="s">
        <v>9</v>
      </c>
      <c r="D23" s="31">
        <f t="shared" si="13"/>
        <v>586512410</v>
      </c>
      <c r="E23" s="31">
        <f t="shared" si="14"/>
        <v>0</v>
      </c>
      <c r="F23" s="31">
        <f t="shared" si="14"/>
        <v>0</v>
      </c>
      <c r="G23" s="31">
        <f t="shared" si="14"/>
        <v>0</v>
      </c>
      <c r="H23" s="31">
        <f t="shared" si="14"/>
        <v>0</v>
      </c>
      <c r="I23" s="31">
        <f t="shared" si="14"/>
        <v>143882410</v>
      </c>
      <c r="J23" s="31">
        <f t="shared" si="14"/>
        <v>221315000</v>
      </c>
      <c r="K23" s="31">
        <f t="shared" si="14"/>
        <v>221315000</v>
      </c>
      <c r="L23" s="46">
        <f>SUM(D24:D26)</f>
        <v>586512410</v>
      </c>
    </row>
    <row r="24" spans="1:13" x14ac:dyDescent="0.25">
      <c r="A24" s="10"/>
      <c r="B24" s="83"/>
      <c r="C24" s="10" t="s">
        <v>5</v>
      </c>
      <c r="D24" s="31">
        <f t="shared" si="13"/>
        <v>0</v>
      </c>
      <c r="E24" s="31">
        <f t="shared" si="14"/>
        <v>0</v>
      </c>
      <c r="F24" s="31">
        <f t="shared" si="14"/>
        <v>0</v>
      </c>
      <c r="G24" s="31">
        <f t="shared" si="14"/>
        <v>0</v>
      </c>
      <c r="H24" s="31">
        <f t="shared" si="14"/>
        <v>0</v>
      </c>
      <c r="I24" s="31">
        <f t="shared" si="14"/>
        <v>0</v>
      </c>
      <c r="J24" s="31">
        <f t="shared" si="14"/>
        <v>0</v>
      </c>
      <c r="K24" s="31">
        <f t="shared" si="14"/>
        <v>0</v>
      </c>
    </row>
    <row r="25" spans="1:13" x14ac:dyDescent="0.25">
      <c r="A25" s="10"/>
      <c r="B25" s="83"/>
      <c r="C25" s="10" t="s">
        <v>6</v>
      </c>
      <c r="D25" s="31">
        <f t="shared" si="13"/>
        <v>567984527.59000003</v>
      </c>
      <c r="E25" s="31">
        <f t="shared" si="14"/>
        <v>0</v>
      </c>
      <c r="F25" s="31">
        <f t="shared" si="14"/>
        <v>0</v>
      </c>
      <c r="G25" s="31">
        <f t="shared" si="14"/>
        <v>0</v>
      </c>
      <c r="H25" s="31">
        <f t="shared" si="14"/>
        <v>0</v>
      </c>
      <c r="I25" s="31">
        <f t="shared" si="14"/>
        <v>142954527.59</v>
      </c>
      <c r="J25" s="31">
        <f t="shared" si="14"/>
        <v>212515000</v>
      </c>
      <c r="K25" s="31">
        <f t="shared" si="14"/>
        <v>212515000</v>
      </c>
    </row>
    <row r="26" spans="1:13" x14ac:dyDescent="0.25">
      <c r="A26" s="10"/>
      <c r="B26" s="83"/>
      <c r="C26" s="10" t="s">
        <v>7</v>
      </c>
      <c r="D26" s="31">
        <f t="shared" si="13"/>
        <v>18527882.41</v>
      </c>
      <c r="E26" s="31">
        <f t="shared" si="14"/>
        <v>0</v>
      </c>
      <c r="F26" s="31">
        <f t="shared" si="14"/>
        <v>0</v>
      </c>
      <c r="G26" s="31">
        <f t="shared" si="14"/>
        <v>0</v>
      </c>
      <c r="H26" s="31">
        <f t="shared" si="14"/>
        <v>0</v>
      </c>
      <c r="I26" s="31">
        <f t="shared" si="14"/>
        <v>927882.41</v>
      </c>
      <c r="J26" s="31">
        <f t="shared" si="14"/>
        <v>8800000</v>
      </c>
      <c r="K26" s="31">
        <f t="shared" si="14"/>
        <v>8800000</v>
      </c>
    </row>
    <row r="27" spans="1:13" ht="30" x14ac:dyDescent="0.25">
      <c r="A27" s="10">
        <v>2</v>
      </c>
      <c r="B27" s="83" t="s">
        <v>38</v>
      </c>
      <c r="C27" s="10"/>
      <c r="D27" s="31">
        <f t="shared" si="13"/>
        <v>745283939.85000002</v>
      </c>
      <c r="E27" s="31">
        <f>SUM(E29:E32)+E35</f>
        <v>27554470</v>
      </c>
      <c r="F27" s="54">
        <f t="shared" ref="F27:I27" si="17">SUM(F29:F32)+F35</f>
        <v>103793798.53999999</v>
      </c>
      <c r="G27" s="54">
        <f t="shared" si="17"/>
        <v>120706389.7</v>
      </c>
      <c r="H27" s="31">
        <f t="shared" si="17"/>
        <v>45346871.609999999</v>
      </c>
      <c r="I27" s="31">
        <f t="shared" si="17"/>
        <v>127882410</v>
      </c>
      <c r="J27" s="31">
        <f t="shared" ref="J27:K27" si="18">SUM(J29:J32)+J35</f>
        <v>160000000</v>
      </c>
      <c r="K27" s="31">
        <f t="shared" si="18"/>
        <v>160000000</v>
      </c>
    </row>
    <row r="28" spans="1:13" x14ac:dyDescent="0.25">
      <c r="A28" s="10"/>
      <c r="B28" s="83"/>
      <c r="C28" s="10" t="s">
        <v>22</v>
      </c>
      <c r="D28" s="31">
        <f t="shared" si="13"/>
        <v>297401529.85000002</v>
      </c>
      <c r="E28" s="32">
        <f t="shared" ref="E28:K32" si="19">E40+E52+E64</f>
        <v>27554470</v>
      </c>
      <c r="F28" s="70">
        <f t="shared" si="19"/>
        <v>103793798.53999999</v>
      </c>
      <c r="G28" s="32">
        <f t="shared" si="19"/>
        <v>120706389.7</v>
      </c>
      <c r="H28" s="32">
        <f t="shared" si="19"/>
        <v>45346871.609999999</v>
      </c>
      <c r="I28" s="32">
        <f t="shared" si="19"/>
        <v>0</v>
      </c>
      <c r="J28" s="32">
        <f t="shared" si="19"/>
        <v>0</v>
      </c>
      <c r="K28" s="32">
        <f t="shared" si="19"/>
        <v>0</v>
      </c>
    </row>
    <row r="29" spans="1:13" x14ac:dyDescent="0.25">
      <c r="A29" s="10"/>
      <c r="B29" s="83"/>
      <c r="C29" s="10" t="s">
        <v>5</v>
      </c>
      <c r="D29" s="31">
        <f t="shared" si="13"/>
        <v>0</v>
      </c>
      <c r="E29" s="32">
        <f t="shared" si="19"/>
        <v>0</v>
      </c>
      <c r="F29" s="32">
        <f t="shared" si="19"/>
        <v>0</v>
      </c>
      <c r="G29" s="32">
        <f t="shared" si="19"/>
        <v>0</v>
      </c>
      <c r="H29" s="32">
        <f t="shared" si="19"/>
        <v>0</v>
      </c>
      <c r="I29" s="32">
        <f t="shared" si="19"/>
        <v>0</v>
      </c>
      <c r="J29" s="32">
        <f t="shared" si="19"/>
        <v>0</v>
      </c>
      <c r="K29" s="32">
        <f t="shared" si="19"/>
        <v>0</v>
      </c>
    </row>
    <row r="30" spans="1:13" x14ac:dyDescent="0.25">
      <c r="A30" s="10"/>
      <c r="B30" s="83"/>
      <c r="C30" s="10" t="s">
        <v>6</v>
      </c>
      <c r="D30" s="31">
        <f t="shared" si="13"/>
        <v>280072655.43000001</v>
      </c>
      <c r="E30" s="32">
        <f t="shared" si="19"/>
        <v>25632300</v>
      </c>
      <c r="F30" s="32">
        <f t="shared" si="19"/>
        <v>98594862.189999998</v>
      </c>
      <c r="G30" s="32">
        <f t="shared" si="19"/>
        <v>114404486.01000001</v>
      </c>
      <c r="H30" s="32">
        <f t="shared" si="19"/>
        <v>41441007.229999997</v>
      </c>
      <c r="I30" s="32">
        <f t="shared" si="19"/>
        <v>0</v>
      </c>
      <c r="J30" s="32">
        <f t="shared" si="19"/>
        <v>0</v>
      </c>
      <c r="K30" s="32">
        <f t="shared" si="19"/>
        <v>0</v>
      </c>
    </row>
    <row r="31" spans="1:13" x14ac:dyDescent="0.25">
      <c r="A31" s="10"/>
      <c r="B31" s="83"/>
      <c r="C31" s="10" t="s">
        <v>7</v>
      </c>
      <c r="D31" s="31">
        <f t="shared" si="13"/>
        <v>17328874.419999998</v>
      </c>
      <c r="E31" s="32">
        <f t="shared" si="19"/>
        <v>1922170</v>
      </c>
      <c r="F31" s="32">
        <f t="shared" si="19"/>
        <v>5198936.3499999996</v>
      </c>
      <c r="G31" s="32">
        <f>G43+G55+G67</f>
        <v>6301903.6900000004</v>
      </c>
      <c r="H31" s="32">
        <f t="shared" si="19"/>
        <v>3905864.38</v>
      </c>
      <c r="I31" s="32">
        <f t="shared" si="19"/>
        <v>0</v>
      </c>
      <c r="J31" s="32">
        <f t="shared" si="19"/>
        <v>0</v>
      </c>
      <c r="K31" s="32">
        <f t="shared" si="19"/>
        <v>0</v>
      </c>
    </row>
    <row r="32" spans="1:13" x14ac:dyDescent="0.25">
      <c r="A32" s="10"/>
      <c r="B32" s="83"/>
      <c r="C32" s="10" t="s">
        <v>36</v>
      </c>
      <c r="D32" s="31">
        <f t="shared" si="13"/>
        <v>0</v>
      </c>
      <c r="E32" s="32">
        <f t="shared" si="19"/>
        <v>0</v>
      </c>
      <c r="F32" s="32">
        <f t="shared" si="19"/>
        <v>0</v>
      </c>
      <c r="G32" s="32">
        <f t="shared" si="19"/>
        <v>0</v>
      </c>
      <c r="H32" s="32">
        <f t="shared" si="19"/>
        <v>0</v>
      </c>
      <c r="I32" s="32">
        <f t="shared" si="19"/>
        <v>0</v>
      </c>
      <c r="J32" s="32">
        <f t="shared" si="19"/>
        <v>0</v>
      </c>
      <c r="K32" s="32">
        <f t="shared" si="19"/>
        <v>0</v>
      </c>
    </row>
    <row r="33" spans="1:12" x14ac:dyDescent="0.25">
      <c r="A33" s="10"/>
      <c r="B33" s="83"/>
      <c r="C33" s="10" t="s">
        <v>43</v>
      </c>
      <c r="D33" s="31">
        <f t="shared" si="13"/>
        <v>0</v>
      </c>
      <c r="E33" s="32"/>
      <c r="F33" s="32"/>
      <c r="G33" s="32"/>
      <c r="H33" s="32"/>
      <c r="I33" s="32"/>
      <c r="J33" s="32"/>
      <c r="K33" s="32"/>
    </row>
    <row r="34" spans="1:12" x14ac:dyDescent="0.25">
      <c r="A34" s="10"/>
      <c r="B34" s="83"/>
      <c r="C34" s="10" t="s">
        <v>8</v>
      </c>
      <c r="D34" s="31">
        <f t="shared" si="13"/>
        <v>297401529.85000002</v>
      </c>
      <c r="E34" s="32">
        <f t="shared" ref="E34:K38" si="20">E46+E58+E70</f>
        <v>27554470</v>
      </c>
      <c r="F34" s="32">
        <f t="shared" si="20"/>
        <v>103793798.53999999</v>
      </c>
      <c r="G34" s="32">
        <f t="shared" si="20"/>
        <v>120706389.7</v>
      </c>
      <c r="H34" s="32">
        <f t="shared" si="20"/>
        <v>45346871.609999999</v>
      </c>
      <c r="I34" s="32">
        <f t="shared" si="20"/>
        <v>0</v>
      </c>
      <c r="J34" s="32">
        <f t="shared" si="20"/>
        <v>0</v>
      </c>
      <c r="K34" s="32">
        <f t="shared" si="20"/>
        <v>0</v>
      </c>
    </row>
    <row r="35" spans="1:12" x14ac:dyDescent="0.25">
      <c r="A35" s="10"/>
      <c r="B35" s="83"/>
      <c r="C35" s="10" t="s">
        <v>9</v>
      </c>
      <c r="D35" s="31">
        <f t="shared" si="13"/>
        <v>447882410</v>
      </c>
      <c r="E35" s="32">
        <f t="shared" si="20"/>
        <v>0</v>
      </c>
      <c r="F35" s="32">
        <f t="shared" si="20"/>
        <v>0</v>
      </c>
      <c r="G35" s="32">
        <f t="shared" si="20"/>
        <v>0</v>
      </c>
      <c r="H35" s="32">
        <f t="shared" si="20"/>
        <v>0</v>
      </c>
      <c r="I35" s="32">
        <f t="shared" si="20"/>
        <v>127882410</v>
      </c>
      <c r="J35" s="32">
        <f t="shared" si="20"/>
        <v>160000000</v>
      </c>
      <c r="K35" s="32">
        <f t="shared" si="20"/>
        <v>160000000</v>
      </c>
    </row>
    <row r="36" spans="1:12" x14ac:dyDescent="0.25">
      <c r="A36" s="10"/>
      <c r="B36" s="83"/>
      <c r="C36" s="10" t="s">
        <v>5</v>
      </c>
      <c r="D36" s="31">
        <f t="shared" si="13"/>
        <v>0</v>
      </c>
      <c r="E36" s="32">
        <f t="shared" si="20"/>
        <v>0</v>
      </c>
      <c r="F36" s="32">
        <f t="shared" si="20"/>
        <v>0</v>
      </c>
      <c r="G36" s="32">
        <f t="shared" si="20"/>
        <v>0</v>
      </c>
      <c r="H36" s="32">
        <f t="shared" si="20"/>
        <v>0</v>
      </c>
      <c r="I36" s="32">
        <f t="shared" si="20"/>
        <v>0</v>
      </c>
      <c r="J36" s="32">
        <f t="shared" si="20"/>
        <v>0</v>
      </c>
      <c r="K36" s="32">
        <f t="shared" si="20"/>
        <v>0</v>
      </c>
    </row>
    <row r="37" spans="1:12" x14ac:dyDescent="0.25">
      <c r="A37" s="10"/>
      <c r="B37" s="83"/>
      <c r="C37" s="10" t="s">
        <v>6</v>
      </c>
      <c r="D37" s="31">
        <f t="shared" si="13"/>
        <v>431754527.59000003</v>
      </c>
      <c r="E37" s="32">
        <f t="shared" si="20"/>
        <v>0</v>
      </c>
      <c r="F37" s="32">
        <f t="shared" si="20"/>
        <v>0</v>
      </c>
      <c r="G37" s="32">
        <f t="shared" si="20"/>
        <v>0</v>
      </c>
      <c r="H37" s="32">
        <f t="shared" si="20"/>
        <v>0</v>
      </c>
      <c r="I37" s="32">
        <f t="shared" si="20"/>
        <v>127754527.59</v>
      </c>
      <c r="J37" s="32">
        <f t="shared" si="20"/>
        <v>152000000</v>
      </c>
      <c r="K37" s="32">
        <f t="shared" si="20"/>
        <v>152000000</v>
      </c>
    </row>
    <row r="38" spans="1:12" x14ac:dyDescent="0.25">
      <c r="A38" s="10"/>
      <c r="B38" s="83"/>
      <c r="C38" s="10" t="s">
        <v>7</v>
      </c>
      <c r="D38" s="31">
        <f t="shared" si="13"/>
        <v>16127882.41</v>
      </c>
      <c r="E38" s="32">
        <f t="shared" si="20"/>
        <v>0</v>
      </c>
      <c r="F38" s="32">
        <f t="shared" si="20"/>
        <v>0</v>
      </c>
      <c r="G38" s="32">
        <f t="shared" si="20"/>
        <v>0</v>
      </c>
      <c r="H38" s="32">
        <f t="shared" si="20"/>
        <v>0</v>
      </c>
      <c r="I38" s="32">
        <f t="shared" si="20"/>
        <v>127882.41</v>
      </c>
      <c r="J38" s="32">
        <f t="shared" si="20"/>
        <v>8000000</v>
      </c>
      <c r="K38" s="32">
        <f t="shared" si="20"/>
        <v>8000000</v>
      </c>
    </row>
    <row r="39" spans="1:12" ht="45" x14ac:dyDescent="0.25">
      <c r="A39" s="10" t="s">
        <v>10</v>
      </c>
      <c r="B39" s="83" t="s">
        <v>59</v>
      </c>
      <c r="C39" s="10"/>
      <c r="D39" s="31">
        <f t="shared" si="13"/>
        <v>745099117.06999993</v>
      </c>
      <c r="E39" s="31">
        <f>SUM(E41:E44)+E47</f>
        <v>27554470</v>
      </c>
      <c r="F39" s="31">
        <f t="shared" ref="F39:I39" si="21">SUM(F41:F44)+F47</f>
        <v>103784065.45999999</v>
      </c>
      <c r="G39" s="31">
        <f t="shared" si="21"/>
        <v>120531300</v>
      </c>
      <c r="H39" s="31">
        <f t="shared" si="21"/>
        <v>45346871.609999999</v>
      </c>
      <c r="I39" s="31">
        <f t="shared" si="21"/>
        <v>127882410</v>
      </c>
      <c r="J39" s="31">
        <f t="shared" ref="J39:K39" si="22">SUM(J41:J44)+J47</f>
        <v>160000000</v>
      </c>
      <c r="K39" s="31">
        <f t="shared" si="22"/>
        <v>160000000</v>
      </c>
    </row>
    <row r="40" spans="1:12" ht="30" x14ac:dyDescent="0.25">
      <c r="A40" s="10"/>
      <c r="B40" s="83" t="s">
        <v>42</v>
      </c>
      <c r="C40" s="10" t="s">
        <v>22</v>
      </c>
      <c r="D40" s="31">
        <f t="shared" si="13"/>
        <v>297216707.06999999</v>
      </c>
      <c r="E40" s="33">
        <f>E41+E42+E43+E44</f>
        <v>27554470</v>
      </c>
      <c r="F40" s="33">
        <f t="shared" ref="F40:K40" si="23">F41+F42+F43+F44</f>
        <v>103784065.45999999</v>
      </c>
      <c r="G40" s="33">
        <f t="shared" si="23"/>
        <v>120531300</v>
      </c>
      <c r="H40" s="33">
        <f t="shared" si="23"/>
        <v>45346871.609999999</v>
      </c>
      <c r="I40" s="33">
        <f t="shared" si="23"/>
        <v>0</v>
      </c>
      <c r="J40" s="33">
        <f t="shared" si="23"/>
        <v>0</v>
      </c>
      <c r="K40" s="33">
        <f t="shared" si="23"/>
        <v>0</v>
      </c>
    </row>
    <row r="41" spans="1:12" x14ac:dyDescent="0.25">
      <c r="A41" s="10"/>
      <c r="B41" s="83"/>
      <c r="C41" s="10" t="s">
        <v>5</v>
      </c>
      <c r="D41" s="31">
        <f t="shared" si="13"/>
        <v>0</v>
      </c>
      <c r="E41" s="29"/>
      <c r="F41" s="29"/>
      <c r="G41" s="29"/>
      <c r="H41" s="29"/>
      <c r="I41" s="29"/>
      <c r="J41" s="29"/>
      <c r="K41" s="29"/>
    </row>
    <row r="42" spans="1:12" x14ac:dyDescent="0.25">
      <c r="A42" s="10"/>
      <c r="B42" s="83"/>
      <c r="C42" s="10" t="s">
        <v>6</v>
      </c>
      <c r="D42" s="31">
        <f t="shared" si="13"/>
        <v>280072655.43000001</v>
      </c>
      <c r="E42" s="29">
        <f>(25095.27+537.03)*1000</f>
        <v>25632300</v>
      </c>
      <c r="F42" s="53">
        <v>98594862.189999998</v>
      </c>
      <c r="G42" s="76">
        <v>114404486.01000001</v>
      </c>
      <c r="H42" s="68">
        <v>41441007.229999997</v>
      </c>
      <c r="I42" s="29"/>
      <c r="J42" s="29"/>
      <c r="K42" s="29"/>
      <c r="L42" s="45">
        <f>G42+G49</f>
        <v>114404486.01000001</v>
      </c>
    </row>
    <row r="43" spans="1:12" x14ac:dyDescent="0.25">
      <c r="A43" s="10"/>
      <c r="B43" s="83"/>
      <c r="C43" s="10" t="s">
        <v>7</v>
      </c>
      <c r="D43" s="31">
        <f t="shared" si="13"/>
        <v>17144051.640000001</v>
      </c>
      <c r="E43" s="30">
        <f>(1320.8+28.27+573.1)*1000</f>
        <v>1922170</v>
      </c>
      <c r="F43" s="52">
        <v>5189203.2699999996</v>
      </c>
      <c r="G43" s="75">
        <v>6126813.9900000002</v>
      </c>
      <c r="H43" s="69">
        <v>3905864.38</v>
      </c>
      <c r="I43" s="30"/>
      <c r="J43" s="30"/>
      <c r="K43" s="30"/>
      <c r="L43" s="45">
        <f>G43+G50+G55</f>
        <v>6301903.6900000004</v>
      </c>
    </row>
    <row r="44" spans="1:12" x14ac:dyDescent="0.25">
      <c r="A44" s="10"/>
      <c r="B44" s="83"/>
      <c r="C44" s="10" t="s">
        <v>36</v>
      </c>
      <c r="D44" s="31">
        <f t="shared" si="13"/>
        <v>0</v>
      </c>
      <c r="E44" s="30"/>
      <c r="F44" s="52"/>
      <c r="G44" s="30"/>
      <c r="H44" s="30"/>
      <c r="I44" s="30"/>
      <c r="J44" s="30"/>
      <c r="K44" s="30"/>
      <c r="L44" s="45">
        <f>L42/L43</f>
        <v>18.1539565879973</v>
      </c>
    </row>
    <row r="45" spans="1:12" x14ac:dyDescent="0.25">
      <c r="A45" s="10"/>
      <c r="B45" s="83"/>
      <c r="C45" s="10" t="s">
        <v>43</v>
      </c>
      <c r="D45" s="31">
        <f t="shared" si="13"/>
        <v>0</v>
      </c>
      <c r="E45" s="30"/>
      <c r="F45" s="52"/>
      <c r="G45" s="30"/>
      <c r="H45" s="30"/>
      <c r="I45" s="30"/>
      <c r="J45" s="30"/>
      <c r="K45" s="30"/>
    </row>
    <row r="46" spans="1:12" x14ac:dyDescent="0.25">
      <c r="A46" s="10"/>
      <c r="B46" s="83"/>
      <c r="C46" s="10" t="s">
        <v>8</v>
      </c>
      <c r="D46" s="31">
        <f t="shared" si="13"/>
        <v>297216707.06999999</v>
      </c>
      <c r="E46" s="29">
        <f>E39-E47</f>
        <v>27554470</v>
      </c>
      <c r="F46" s="53">
        <f t="shared" ref="F46:K46" si="24">F39-F47</f>
        <v>103784065.45999999</v>
      </c>
      <c r="G46" s="76">
        <f t="shared" si="24"/>
        <v>120531300</v>
      </c>
      <c r="H46" s="29">
        <f t="shared" si="24"/>
        <v>45346871.609999999</v>
      </c>
      <c r="I46" s="29">
        <f t="shared" si="24"/>
        <v>0</v>
      </c>
      <c r="J46" s="29">
        <f t="shared" si="24"/>
        <v>0</v>
      </c>
      <c r="K46" s="29">
        <f t="shared" si="24"/>
        <v>0</v>
      </c>
    </row>
    <row r="47" spans="1:12" x14ac:dyDescent="0.25">
      <c r="A47" s="10"/>
      <c r="B47" s="83"/>
      <c r="C47" s="10" t="s">
        <v>9</v>
      </c>
      <c r="D47" s="31">
        <f t="shared" si="13"/>
        <v>447882410</v>
      </c>
      <c r="E47" s="34">
        <f>SUM(E48:E50)</f>
        <v>0</v>
      </c>
      <c r="F47" s="34">
        <f t="shared" ref="F47:K47" si="25">SUM(F48:F50)</f>
        <v>0</v>
      </c>
      <c r="G47" s="34">
        <f t="shared" si="25"/>
        <v>0</v>
      </c>
      <c r="H47" s="34">
        <f t="shared" si="25"/>
        <v>0</v>
      </c>
      <c r="I47" s="34">
        <f t="shared" si="25"/>
        <v>127882410</v>
      </c>
      <c r="J47" s="34">
        <f t="shared" si="25"/>
        <v>160000000</v>
      </c>
      <c r="K47" s="34">
        <f t="shared" si="25"/>
        <v>160000000</v>
      </c>
    </row>
    <row r="48" spans="1:12" x14ac:dyDescent="0.25">
      <c r="A48" s="10"/>
      <c r="B48" s="83"/>
      <c r="C48" s="10" t="s">
        <v>5</v>
      </c>
      <c r="D48" s="31">
        <f t="shared" si="13"/>
        <v>0</v>
      </c>
      <c r="E48" s="29"/>
      <c r="F48" s="29"/>
      <c r="G48" s="29"/>
      <c r="H48" s="29"/>
      <c r="I48" s="29"/>
      <c r="J48" s="29"/>
      <c r="K48" s="29"/>
    </row>
    <row r="49" spans="1:11" s="11" customFormat="1" x14ac:dyDescent="0.25">
      <c r="A49" s="10"/>
      <c r="B49" s="83"/>
      <c r="C49" s="10" t="s">
        <v>6</v>
      </c>
      <c r="D49" s="31">
        <f t="shared" si="13"/>
        <v>431754527.59000003</v>
      </c>
      <c r="E49" s="29">
        <v>0</v>
      </c>
      <c r="F49" s="29"/>
      <c r="G49" s="29"/>
      <c r="H49" s="29"/>
      <c r="I49" s="29">
        <v>127754527.59</v>
      </c>
      <c r="J49" s="29">
        <v>152000000</v>
      </c>
      <c r="K49" s="29">
        <v>152000000</v>
      </c>
    </row>
    <row r="50" spans="1:11" s="11" customFormat="1" x14ac:dyDescent="0.25">
      <c r="A50" s="10"/>
      <c r="B50" s="83"/>
      <c r="C50" s="10" t="s">
        <v>7</v>
      </c>
      <c r="D50" s="31">
        <f t="shared" si="13"/>
        <v>16127882.41</v>
      </c>
      <c r="E50" s="29"/>
      <c r="F50" s="29"/>
      <c r="G50" s="29"/>
      <c r="H50" s="29"/>
      <c r="I50" s="29">
        <v>127882.41</v>
      </c>
      <c r="J50" s="29">
        <v>8000000</v>
      </c>
      <c r="K50" s="29">
        <v>8000000</v>
      </c>
    </row>
    <row r="51" spans="1:11" s="11" customFormat="1" ht="30" x14ac:dyDescent="0.25">
      <c r="A51" s="10" t="s">
        <v>12</v>
      </c>
      <c r="B51" s="83" t="s">
        <v>41</v>
      </c>
      <c r="C51" s="10"/>
      <c r="D51" s="31">
        <f t="shared" si="13"/>
        <v>184822.78</v>
      </c>
      <c r="E51" s="31">
        <f>SUM(E53:E56)+E59</f>
        <v>0</v>
      </c>
      <c r="F51" s="31">
        <f t="shared" ref="F51:I51" si="26">SUM(F53:F56)+F59</f>
        <v>9733.08</v>
      </c>
      <c r="G51" s="31">
        <f t="shared" si="26"/>
        <v>175089.7</v>
      </c>
      <c r="H51" s="31">
        <f t="shared" si="26"/>
        <v>0</v>
      </c>
      <c r="I51" s="31">
        <f t="shared" si="26"/>
        <v>0</v>
      </c>
      <c r="J51" s="31">
        <f t="shared" ref="J51:K51" si="27">SUM(J53:J56)+J59</f>
        <v>0</v>
      </c>
      <c r="K51" s="31">
        <f t="shared" si="27"/>
        <v>0</v>
      </c>
    </row>
    <row r="52" spans="1:11" s="11" customFormat="1" x14ac:dyDescent="0.25">
      <c r="A52" s="10"/>
      <c r="B52" s="83"/>
      <c r="C52" s="10" t="s">
        <v>22</v>
      </c>
      <c r="D52" s="31">
        <f t="shared" si="13"/>
        <v>184822.78</v>
      </c>
      <c r="E52" s="33">
        <f>E53+E54+E55+E56</f>
        <v>0</v>
      </c>
      <c r="F52" s="33">
        <f t="shared" ref="F52:K52" si="28">F53+F54+F55+F56</f>
        <v>9733.08</v>
      </c>
      <c r="G52" s="33">
        <f t="shared" si="28"/>
        <v>175089.7</v>
      </c>
      <c r="H52" s="33">
        <f t="shared" si="28"/>
        <v>0</v>
      </c>
      <c r="I52" s="33">
        <f t="shared" si="28"/>
        <v>0</v>
      </c>
      <c r="J52" s="33">
        <f t="shared" si="28"/>
        <v>0</v>
      </c>
      <c r="K52" s="33">
        <f t="shared" si="28"/>
        <v>0</v>
      </c>
    </row>
    <row r="53" spans="1:11" s="11" customFormat="1" x14ac:dyDescent="0.25">
      <c r="A53" s="10"/>
      <c r="B53" s="83"/>
      <c r="C53" s="10" t="s">
        <v>5</v>
      </c>
      <c r="D53" s="31">
        <f t="shared" si="13"/>
        <v>0</v>
      </c>
      <c r="E53" s="29"/>
      <c r="F53" s="29"/>
      <c r="G53" s="29"/>
      <c r="H53" s="29"/>
      <c r="I53" s="29"/>
      <c r="J53" s="29"/>
      <c r="K53" s="29"/>
    </row>
    <row r="54" spans="1:11" s="11" customFormat="1" x14ac:dyDescent="0.25">
      <c r="A54" s="10"/>
      <c r="B54" s="83"/>
      <c r="C54" s="10" t="s">
        <v>6</v>
      </c>
      <c r="D54" s="31">
        <f t="shared" si="13"/>
        <v>0</v>
      </c>
      <c r="E54" s="29">
        <v>0</v>
      </c>
      <c r="F54" s="29"/>
      <c r="G54" s="29"/>
      <c r="H54" s="29"/>
      <c r="I54" s="29"/>
      <c r="J54" s="29"/>
      <c r="K54" s="29"/>
    </row>
    <row r="55" spans="1:11" s="11" customFormat="1" x14ac:dyDescent="0.25">
      <c r="A55" s="10"/>
      <c r="B55" s="83"/>
      <c r="C55" s="10" t="s">
        <v>7</v>
      </c>
      <c r="D55" s="31">
        <f t="shared" si="13"/>
        <v>184822.78</v>
      </c>
      <c r="E55" s="30">
        <v>0</v>
      </c>
      <c r="F55" s="69">
        <v>9733.08</v>
      </c>
      <c r="G55" s="75">
        <v>175089.7</v>
      </c>
      <c r="H55" s="30"/>
      <c r="I55" s="30"/>
      <c r="J55" s="30"/>
      <c r="K55" s="30"/>
    </row>
    <row r="56" spans="1:11" s="11" customFormat="1" x14ac:dyDescent="0.25">
      <c r="A56" s="10"/>
      <c r="B56" s="83"/>
      <c r="C56" s="10" t="s">
        <v>36</v>
      </c>
      <c r="D56" s="31">
        <f t="shared" si="13"/>
        <v>0</v>
      </c>
      <c r="E56" s="30"/>
      <c r="F56" s="30"/>
      <c r="G56" s="30"/>
      <c r="H56" s="30"/>
      <c r="I56" s="30"/>
      <c r="J56" s="30"/>
      <c r="K56" s="30"/>
    </row>
    <row r="57" spans="1:11" s="11" customFormat="1" x14ac:dyDescent="0.25">
      <c r="A57" s="10"/>
      <c r="B57" s="83"/>
      <c r="C57" s="10" t="s">
        <v>43</v>
      </c>
      <c r="D57" s="31">
        <f t="shared" si="13"/>
        <v>0</v>
      </c>
      <c r="E57" s="30"/>
      <c r="F57" s="30"/>
      <c r="G57" s="30"/>
      <c r="H57" s="30"/>
      <c r="I57" s="30"/>
      <c r="J57" s="30"/>
      <c r="K57" s="30"/>
    </row>
    <row r="58" spans="1:11" s="11" customFormat="1" x14ac:dyDescent="0.25">
      <c r="A58" s="10"/>
      <c r="B58" s="83"/>
      <c r="C58" s="10" t="s">
        <v>8</v>
      </c>
      <c r="D58" s="31">
        <f t="shared" si="13"/>
        <v>184822.78</v>
      </c>
      <c r="E58" s="29">
        <f>E51-E59</f>
        <v>0</v>
      </c>
      <c r="F58" s="32">
        <f t="shared" ref="F58:K58" si="29">F51-F59</f>
        <v>9733.08</v>
      </c>
      <c r="G58" s="29">
        <f t="shared" si="29"/>
        <v>175089.7</v>
      </c>
      <c r="H58" s="29">
        <f t="shared" si="29"/>
        <v>0</v>
      </c>
      <c r="I58" s="29">
        <f t="shared" si="29"/>
        <v>0</v>
      </c>
      <c r="J58" s="29">
        <f t="shared" si="29"/>
        <v>0</v>
      </c>
      <c r="K58" s="29">
        <f t="shared" si="29"/>
        <v>0</v>
      </c>
    </row>
    <row r="59" spans="1:11" s="11" customFormat="1" x14ac:dyDescent="0.25">
      <c r="A59" s="10"/>
      <c r="B59" s="83"/>
      <c r="C59" s="10" t="s">
        <v>9</v>
      </c>
      <c r="D59" s="31">
        <f t="shared" si="13"/>
        <v>0</v>
      </c>
      <c r="E59" s="34">
        <f>SUM(E60:E62)</f>
        <v>0</v>
      </c>
      <c r="F59" s="34">
        <f t="shared" ref="F59:K59" si="30">SUM(F60:F62)</f>
        <v>0</v>
      </c>
      <c r="G59" s="34">
        <f t="shared" si="30"/>
        <v>0</v>
      </c>
      <c r="H59" s="34">
        <f t="shared" si="30"/>
        <v>0</v>
      </c>
      <c r="I59" s="34">
        <f t="shared" si="30"/>
        <v>0</v>
      </c>
      <c r="J59" s="34">
        <f t="shared" si="30"/>
        <v>0</v>
      </c>
      <c r="K59" s="34">
        <f t="shared" si="30"/>
        <v>0</v>
      </c>
    </row>
    <row r="60" spans="1:11" s="11" customFormat="1" x14ac:dyDescent="0.25">
      <c r="A60" s="10"/>
      <c r="B60" s="83"/>
      <c r="C60" s="10" t="s">
        <v>5</v>
      </c>
      <c r="D60" s="31">
        <f t="shared" si="13"/>
        <v>0</v>
      </c>
      <c r="E60" s="29"/>
      <c r="F60" s="29"/>
      <c r="G60" s="29"/>
      <c r="H60" s="29"/>
      <c r="I60" s="29"/>
      <c r="J60" s="29"/>
      <c r="K60" s="29"/>
    </row>
    <row r="61" spans="1:11" s="11" customFormat="1" x14ac:dyDescent="0.25">
      <c r="A61" s="10"/>
      <c r="B61" s="83"/>
      <c r="C61" s="10" t="s">
        <v>6</v>
      </c>
      <c r="D61" s="31">
        <f t="shared" si="13"/>
        <v>0</v>
      </c>
      <c r="E61" s="29">
        <v>0</v>
      </c>
      <c r="F61" s="29"/>
      <c r="G61" s="29"/>
      <c r="H61" s="29"/>
      <c r="I61" s="29"/>
      <c r="J61" s="29"/>
      <c r="K61" s="29"/>
    </row>
    <row r="62" spans="1:11" s="11" customFormat="1" x14ac:dyDescent="0.25">
      <c r="A62" s="10"/>
      <c r="B62" s="83"/>
      <c r="C62" s="10" t="s">
        <v>7</v>
      </c>
      <c r="D62" s="31">
        <f t="shared" si="13"/>
        <v>0</v>
      </c>
      <c r="E62" s="29"/>
      <c r="F62" s="29"/>
      <c r="G62" s="29"/>
      <c r="H62" s="29"/>
      <c r="I62" s="29"/>
      <c r="J62" s="29"/>
      <c r="K62" s="29"/>
    </row>
    <row r="63" spans="1:11" s="11" customFormat="1" ht="30" x14ac:dyDescent="0.25">
      <c r="A63" s="10" t="s">
        <v>13</v>
      </c>
      <c r="B63" s="83" t="s">
        <v>14</v>
      </c>
      <c r="C63" s="10"/>
      <c r="D63" s="31">
        <f t="shared" si="13"/>
        <v>0</v>
      </c>
      <c r="E63" s="31">
        <f>SUM(E65:E68)+E71</f>
        <v>0</v>
      </c>
      <c r="F63" s="31">
        <f t="shared" ref="F63:I63" si="31">SUM(F65:F68)+F71</f>
        <v>0</v>
      </c>
      <c r="G63" s="31">
        <f t="shared" si="31"/>
        <v>0</v>
      </c>
      <c r="H63" s="31">
        <f t="shared" si="31"/>
        <v>0</v>
      </c>
      <c r="I63" s="31">
        <f t="shared" si="31"/>
        <v>0</v>
      </c>
      <c r="J63" s="31">
        <f t="shared" ref="J63:K63" si="32">SUM(J65:J68)+J71</f>
        <v>0</v>
      </c>
      <c r="K63" s="31">
        <f t="shared" si="32"/>
        <v>0</v>
      </c>
    </row>
    <row r="64" spans="1:11" s="11" customFormat="1" x14ac:dyDescent="0.25">
      <c r="A64" s="10"/>
      <c r="B64" s="83"/>
      <c r="C64" s="10" t="s">
        <v>22</v>
      </c>
      <c r="D64" s="31">
        <f t="shared" si="13"/>
        <v>0</v>
      </c>
      <c r="E64" s="33">
        <f>E65+E66+E67+E68</f>
        <v>0</v>
      </c>
      <c r="F64" s="33">
        <f t="shared" ref="F64:K64" si="33">F65+F66+F67+F68</f>
        <v>0</v>
      </c>
      <c r="G64" s="33">
        <f t="shared" si="33"/>
        <v>0</v>
      </c>
      <c r="H64" s="33">
        <f t="shared" si="33"/>
        <v>0</v>
      </c>
      <c r="I64" s="33">
        <f t="shared" si="33"/>
        <v>0</v>
      </c>
      <c r="J64" s="33">
        <f t="shared" si="33"/>
        <v>0</v>
      </c>
      <c r="K64" s="33">
        <f t="shared" si="33"/>
        <v>0</v>
      </c>
    </row>
    <row r="65" spans="1:11" s="11" customFormat="1" x14ac:dyDescent="0.25">
      <c r="A65" s="10"/>
      <c r="B65" s="83"/>
      <c r="C65" s="10" t="s">
        <v>5</v>
      </c>
      <c r="D65" s="31">
        <f t="shared" si="13"/>
        <v>0</v>
      </c>
      <c r="E65" s="29"/>
      <c r="F65" s="29"/>
      <c r="G65" s="29"/>
      <c r="H65" s="29"/>
      <c r="I65" s="29"/>
      <c r="J65" s="29"/>
      <c r="K65" s="29"/>
    </row>
    <row r="66" spans="1:11" s="11" customFormat="1" x14ac:dyDescent="0.25">
      <c r="A66" s="10"/>
      <c r="B66" s="83"/>
      <c r="C66" s="10" t="s">
        <v>6</v>
      </c>
      <c r="D66" s="31">
        <f t="shared" si="13"/>
        <v>0</v>
      </c>
      <c r="E66" s="29"/>
      <c r="F66" s="29"/>
      <c r="G66" s="29"/>
      <c r="H66" s="29"/>
      <c r="I66" s="29"/>
      <c r="J66" s="29"/>
      <c r="K66" s="29"/>
    </row>
    <row r="67" spans="1:11" s="11" customFormat="1" x14ac:dyDescent="0.25">
      <c r="A67" s="10"/>
      <c r="B67" s="83"/>
      <c r="C67" s="10" t="s">
        <v>7</v>
      </c>
      <c r="D67" s="31">
        <f t="shared" si="13"/>
        <v>0</v>
      </c>
      <c r="E67" s="30"/>
      <c r="F67" s="30">
        <v>0</v>
      </c>
      <c r="G67" s="30">
        <v>0</v>
      </c>
      <c r="H67" s="30"/>
      <c r="I67" s="30"/>
      <c r="J67" s="30"/>
      <c r="K67" s="30"/>
    </row>
    <row r="68" spans="1:11" s="11" customFormat="1" x14ac:dyDescent="0.25">
      <c r="A68" s="10"/>
      <c r="B68" s="83"/>
      <c r="C68" s="10" t="s">
        <v>36</v>
      </c>
      <c r="D68" s="31">
        <f t="shared" si="13"/>
        <v>0</v>
      </c>
      <c r="E68" s="30"/>
      <c r="F68" s="30"/>
      <c r="G68" s="30"/>
      <c r="H68" s="30"/>
      <c r="I68" s="30"/>
      <c r="J68" s="30"/>
      <c r="K68" s="30"/>
    </row>
    <row r="69" spans="1:11" s="11" customFormat="1" x14ac:dyDescent="0.25">
      <c r="A69" s="10"/>
      <c r="B69" s="83"/>
      <c r="C69" s="10" t="s">
        <v>43</v>
      </c>
      <c r="D69" s="31">
        <f t="shared" si="13"/>
        <v>0</v>
      </c>
      <c r="E69" s="30"/>
      <c r="F69" s="30"/>
      <c r="G69" s="30"/>
      <c r="H69" s="30"/>
      <c r="I69" s="30"/>
      <c r="J69" s="30"/>
      <c r="K69" s="30"/>
    </row>
    <row r="70" spans="1:11" s="11" customFormat="1" x14ac:dyDescent="0.25">
      <c r="A70" s="10"/>
      <c r="B70" s="83"/>
      <c r="C70" s="10" t="s">
        <v>8</v>
      </c>
      <c r="D70" s="31">
        <f t="shared" si="13"/>
        <v>0</v>
      </c>
      <c r="E70" s="29">
        <f>E63-E71</f>
        <v>0</v>
      </c>
      <c r="F70" s="29">
        <f t="shared" ref="F70:K70" si="34">F63-F71</f>
        <v>0</v>
      </c>
      <c r="G70" s="29">
        <f t="shared" si="34"/>
        <v>0</v>
      </c>
      <c r="H70" s="29">
        <f t="shared" si="34"/>
        <v>0</v>
      </c>
      <c r="I70" s="29">
        <f t="shared" si="34"/>
        <v>0</v>
      </c>
      <c r="J70" s="29">
        <f t="shared" si="34"/>
        <v>0</v>
      </c>
      <c r="K70" s="29">
        <f t="shared" si="34"/>
        <v>0</v>
      </c>
    </row>
    <row r="71" spans="1:11" s="11" customFormat="1" x14ac:dyDescent="0.25">
      <c r="A71" s="10"/>
      <c r="B71" s="83"/>
      <c r="C71" s="10" t="s">
        <v>9</v>
      </c>
      <c r="D71" s="31">
        <f t="shared" si="13"/>
        <v>0</v>
      </c>
      <c r="E71" s="34">
        <f>SUM(E72:E74)</f>
        <v>0</v>
      </c>
      <c r="F71" s="34">
        <f t="shared" ref="F71:K71" si="35">SUM(F72:F74)</f>
        <v>0</v>
      </c>
      <c r="G71" s="34">
        <f t="shared" si="35"/>
        <v>0</v>
      </c>
      <c r="H71" s="34">
        <f t="shared" si="35"/>
        <v>0</v>
      </c>
      <c r="I71" s="34">
        <f t="shared" si="35"/>
        <v>0</v>
      </c>
      <c r="J71" s="34">
        <f t="shared" si="35"/>
        <v>0</v>
      </c>
      <c r="K71" s="34">
        <f t="shared" si="35"/>
        <v>0</v>
      </c>
    </row>
    <row r="72" spans="1:11" s="11" customFormat="1" x14ac:dyDescent="0.25">
      <c r="A72" s="10"/>
      <c r="B72" s="83"/>
      <c r="C72" s="10" t="s">
        <v>5</v>
      </c>
      <c r="D72" s="31">
        <f t="shared" si="13"/>
        <v>0</v>
      </c>
      <c r="E72" s="29"/>
      <c r="F72" s="29"/>
      <c r="G72" s="29"/>
      <c r="H72" s="29"/>
      <c r="I72" s="29"/>
      <c r="J72" s="29"/>
      <c r="K72" s="29"/>
    </row>
    <row r="73" spans="1:11" s="11" customFormat="1" x14ac:dyDescent="0.25">
      <c r="A73" s="10"/>
      <c r="B73" s="83"/>
      <c r="C73" s="10" t="s">
        <v>6</v>
      </c>
      <c r="D73" s="31">
        <f t="shared" si="13"/>
        <v>0</v>
      </c>
      <c r="E73" s="29"/>
      <c r="F73" s="29"/>
      <c r="G73" s="29"/>
      <c r="H73" s="29"/>
      <c r="I73" s="29"/>
      <c r="J73" s="29"/>
      <c r="K73" s="29"/>
    </row>
    <row r="74" spans="1:11" s="11" customFormat="1" x14ac:dyDescent="0.25">
      <c r="A74" s="10"/>
      <c r="B74" s="83"/>
      <c r="C74" s="10" t="s">
        <v>7</v>
      </c>
      <c r="D74" s="31">
        <f t="shared" si="13"/>
        <v>0</v>
      </c>
      <c r="E74" s="29"/>
      <c r="F74" s="29"/>
      <c r="G74" s="29"/>
      <c r="H74" s="29"/>
      <c r="I74" s="29"/>
      <c r="J74" s="29"/>
      <c r="K74" s="29"/>
    </row>
    <row r="75" spans="1:11" s="11" customFormat="1" ht="30" x14ac:dyDescent="0.25">
      <c r="A75" s="10">
        <v>3</v>
      </c>
      <c r="B75" s="83" t="s">
        <v>15</v>
      </c>
      <c r="C75" s="10"/>
      <c r="D75" s="31">
        <f t="shared" si="13"/>
        <v>568193154.42000008</v>
      </c>
      <c r="E75" s="31">
        <f>SUM(E77:E80)+E83</f>
        <v>103519190</v>
      </c>
      <c r="F75" s="31">
        <f>SUM(F77:F80)+F83+F81</f>
        <v>239360275.42000002</v>
      </c>
      <c r="G75" s="31">
        <f t="shared" ref="G75:K75" si="36">SUM(G77:G80)+G83+G81</f>
        <v>52923739</v>
      </c>
      <c r="H75" s="31">
        <f>SUM(H77:H80)+H83+H81</f>
        <v>30464950</v>
      </c>
      <c r="I75" s="31">
        <f t="shared" si="36"/>
        <v>51295000</v>
      </c>
      <c r="J75" s="31">
        <f t="shared" si="36"/>
        <v>45315000</v>
      </c>
      <c r="K75" s="31">
        <f t="shared" si="36"/>
        <v>45315000</v>
      </c>
    </row>
    <row r="76" spans="1:11" s="11" customFormat="1" x14ac:dyDescent="0.25">
      <c r="A76" s="10"/>
      <c r="B76" s="83"/>
      <c r="C76" s="10" t="s">
        <v>22</v>
      </c>
      <c r="D76" s="31">
        <f t="shared" si="13"/>
        <v>391808554.42000002</v>
      </c>
      <c r="E76" s="33">
        <f>E77+E78+E79+E80</f>
        <v>103519190</v>
      </c>
      <c r="F76" s="72">
        <f t="shared" ref="F76:K76" si="37">F77+F78+F79+F80</f>
        <v>153605675.42000002</v>
      </c>
      <c r="G76" s="33">
        <f t="shared" si="37"/>
        <v>52923739</v>
      </c>
      <c r="H76" s="33">
        <f t="shared" si="37"/>
        <v>30464950</v>
      </c>
      <c r="I76" s="33">
        <f t="shared" si="37"/>
        <v>51295000</v>
      </c>
      <c r="J76" s="33">
        <f t="shared" si="37"/>
        <v>0</v>
      </c>
      <c r="K76" s="33">
        <f t="shared" si="37"/>
        <v>0</v>
      </c>
    </row>
    <row r="77" spans="1:11" s="11" customFormat="1" x14ac:dyDescent="0.25">
      <c r="A77" s="10"/>
      <c r="B77" s="83"/>
      <c r="C77" s="10" t="s">
        <v>5</v>
      </c>
      <c r="D77" s="31">
        <f t="shared" si="13"/>
        <v>0</v>
      </c>
      <c r="E77" s="32">
        <f>E89+E101</f>
        <v>0</v>
      </c>
      <c r="F77" s="32">
        <f t="shared" ref="F77:K86" si="38">F89+F101</f>
        <v>0</v>
      </c>
      <c r="G77" s="32">
        <f t="shared" si="38"/>
        <v>0</v>
      </c>
      <c r="H77" s="32">
        <f t="shared" si="38"/>
        <v>0</v>
      </c>
      <c r="I77" s="32">
        <f t="shared" si="38"/>
        <v>0</v>
      </c>
      <c r="J77" s="32">
        <f t="shared" si="38"/>
        <v>0</v>
      </c>
      <c r="K77" s="32">
        <f t="shared" si="38"/>
        <v>0</v>
      </c>
    </row>
    <row r="78" spans="1:11" s="11" customFormat="1" x14ac:dyDescent="0.25">
      <c r="A78" s="10"/>
      <c r="B78" s="83"/>
      <c r="C78" s="10" t="s">
        <v>6</v>
      </c>
      <c r="D78" s="31">
        <f t="shared" si="13"/>
        <v>216324987</v>
      </c>
      <c r="E78" s="32">
        <f>E90+E102</f>
        <v>28519190</v>
      </c>
      <c r="F78" s="70">
        <f t="shared" si="38"/>
        <v>53180590</v>
      </c>
      <c r="G78" s="32">
        <f t="shared" si="38"/>
        <v>52865257</v>
      </c>
      <c r="H78" s="32">
        <f t="shared" si="38"/>
        <v>30464950</v>
      </c>
      <c r="I78" s="32">
        <f t="shared" si="38"/>
        <v>51295000</v>
      </c>
      <c r="J78" s="32">
        <f t="shared" si="38"/>
        <v>0</v>
      </c>
      <c r="K78" s="32">
        <f t="shared" si="38"/>
        <v>0</v>
      </c>
    </row>
    <row r="79" spans="1:11" s="11" customFormat="1" x14ac:dyDescent="0.25">
      <c r="A79" s="10"/>
      <c r="B79" s="83"/>
      <c r="C79" s="10" t="s">
        <v>7</v>
      </c>
      <c r="D79" s="31">
        <f t="shared" si="13"/>
        <v>175483567.42000002</v>
      </c>
      <c r="E79" s="32">
        <f>E91+E103</f>
        <v>75000000</v>
      </c>
      <c r="F79" s="70">
        <f t="shared" si="38"/>
        <v>100425085.42</v>
      </c>
      <c r="G79" s="77">
        <f t="shared" si="38"/>
        <v>58482</v>
      </c>
      <c r="H79" s="32">
        <f t="shared" si="38"/>
        <v>0</v>
      </c>
      <c r="I79" s="32">
        <f t="shared" si="38"/>
        <v>0</v>
      </c>
      <c r="J79" s="32">
        <f t="shared" si="38"/>
        <v>0</v>
      </c>
      <c r="K79" s="32">
        <f t="shared" si="38"/>
        <v>0</v>
      </c>
    </row>
    <row r="80" spans="1:11" s="11" customFormat="1" x14ac:dyDescent="0.25">
      <c r="A80" s="10"/>
      <c r="B80" s="83"/>
      <c r="C80" s="10" t="s">
        <v>36</v>
      </c>
      <c r="D80" s="31">
        <f t="shared" ref="D80:D143" si="39">SUM(E80:K80)</f>
        <v>0</v>
      </c>
      <c r="E80" s="32">
        <f>E92+E104</f>
        <v>0</v>
      </c>
      <c r="F80" s="32">
        <f t="shared" si="38"/>
        <v>0</v>
      </c>
      <c r="G80" s="32">
        <f t="shared" si="38"/>
        <v>0</v>
      </c>
      <c r="H80" s="32">
        <f t="shared" si="38"/>
        <v>0</v>
      </c>
      <c r="I80" s="32">
        <f t="shared" si="38"/>
        <v>0</v>
      </c>
      <c r="J80" s="32">
        <f t="shared" si="38"/>
        <v>0</v>
      </c>
      <c r="K80" s="32">
        <f t="shared" si="38"/>
        <v>0</v>
      </c>
    </row>
    <row r="81" spans="1:12" x14ac:dyDescent="0.25">
      <c r="A81" s="10"/>
      <c r="B81" s="83"/>
      <c r="C81" s="10" t="s">
        <v>43</v>
      </c>
      <c r="D81" s="31">
        <f t="shared" si="39"/>
        <v>85754600</v>
      </c>
      <c r="E81" s="32">
        <f t="shared" ref="E81:I86" si="40">E93+E105</f>
        <v>0</v>
      </c>
      <c r="F81" s="32">
        <f>F93+F105</f>
        <v>85754600</v>
      </c>
      <c r="G81" s="32">
        <f t="shared" si="40"/>
        <v>0</v>
      </c>
      <c r="H81" s="32">
        <f t="shared" si="40"/>
        <v>0</v>
      </c>
      <c r="I81" s="32">
        <f t="shared" si="40"/>
        <v>0</v>
      </c>
      <c r="J81" s="32">
        <f t="shared" si="38"/>
        <v>0</v>
      </c>
      <c r="K81" s="32">
        <f t="shared" si="38"/>
        <v>0</v>
      </c>
    </row>
    <row r="82" spans="1:12" x14ac:dyDescent="0.25">
      <c r="A82" s="10"/>
      <c r="B82" s="83"/>
      <c r="C82" s="10" t="s">
        <v>8</v>
      </c>
      <c r="D82" s="31">
        <f t="shared" si="39"/>
        <v>391808554.42000002</v>
      </c>
      <c r="E82" s="32">
        <f t="shared" si="40"/>
        <v>103519190</v>
      </c>
      <c r="F82" s="51">
        <f t="shared" si="40"/>
        <v>153605675.42000002</v>
      </c>
      <c r="G82" s="32">
        <f t="shared" si="40"/>
        <v>52923739</v>
      </c>
      <c r="H82" s="32">
        <f>H94+H106</f>
        <v>30464950</v>
      </c>
      <c r="I82" s="32">
        <f t="shared" si="40"/>
        <v>51295000</v>
      </c>
      <c r="J82" s="32">
        <f t="shared" si="38"/>
        <v>0</v>
      </c>
      <c r="K82" s="32">
        <f t="shared" si="38"/>
        <v>0</v>
      </c>
    </row>
    <row r="83" spans="1:12" x14ac:dyDescent="0.25">
      <c r="A83" s="10"/>
      <c r="B83" s="83"/>
      <c r="C83" s="10" t="s">
        <v>9</v>
      </c>
      <c r="D83" s="31">
        <f t="shared" si="39"/>
        <v>90630000</v>
      </c>
      <c r="E83" s="32">
        <f t="shared" si="40"/>
        <v>0</v>
      </c>
      <c r="F83" s="32">
        <f t="shared" si="40"/>
        <v>0</v>
      </c>
      <c r="G83" s="32">
        <f t="shared" si="40"/>
        <v>0</v>
      </c>
      <c r="H83" s="32">
        <f t="shared" si="40"/>
        <v>0</v>
      </c>
      <c r="I83" s="32">
        <f t="shared" si="40"/>
        <v>0</v>
      </c>
      <c r="J83" s="32">
        <f t="shared" si="38"/>
        <v>45315000</v>
      </c>
      <c r="K83" s="32">
        <f t="shared" si="38"/>
        <v>45315000</v>
      </c>
    </row>
    <row r="84" spans="1:12" x14ac:dyDescent="0.25">
      <c r="A84" s="10"/>
      <c r="B84" s="83"/>
      <c r="C84" s="10" t="s">
        <v>5</v>
      </c>
      <c r="D84" s="31">
        <f t="shared" si="39"/>
        <v>0</v>
      </c>
      <c r="E84" s="32">
        <f t="shared" si="40"/>
        <v>0</v>
      </c>
      <c r="F84" s="32">
        <f t="shared" si="40"/>
        <v>0</v>
      </c>
      <c r="G84" s="32">
        <f t="shared" si="40"/>
        <v>0</v>
      </c>
      <c r="H84" s="32">
        <f t="shared" si="40"/>
        <v>0</v>
      </c>
      <c r="I84" s="32">
        <f t="shared" si="40"/>
        <v>0</v>
      </c>
      <c r="J84" s="32">
        <f t="shared" si="38"/>
        <v>0</v>
      </c>
      <c r="K84" s="32">
        <f t="shared" si="38"/>
        <v>0</v>
      </c>
    </row>
    <row r="85" spans="1:12" x14ac:dyDescent="0.25">
      <c r="A85" s="10"/>
      <c r="B85" s="83"/>
      <c r="C85" s="10" t="s">
        <v>6</v>
      </c>
      <c r="D85" s="31">
        <f t="shared" si="39"/>
        <v>90630000</v>
      </c>
      <c r="E85" s="32">
        <f t="shared" si="40"/>
        <v>0</v>
      </c>
      <c r="F85" s="32">
        <f t="shared" si="40"/>
        <v>0</v>
      </c>
      <c r="G85" s="32">
        <f>G97+G109</f>
        <v>0</v>
      </c>
      <c r="H85" s="32">
        <f t="shared" si="40"/>
        <v>0</v>
      </c>
      <c r="I85" s="32">
        <f t="shared" si="40"/>
        <v>0</v>
      </c>
      <c r="J85" s="32">
        <f t="shared" si="38"/>
        <v>45315000</v>
      </c>
      <c r="K85" s="32">
        <f t="shared" si="38"/>
        <v>45315000</v>
      </c>
    </row>
    <row r="86" spans="1:12" x14ac:dyDescent="0.25">
      <c r="A86" s="10"/>
      <c r="B86" s="83"/>
      <c r="C86" s="10" t="s">
        <v>7</v>
      </c>
      <c r="D86" s="31">
        <f t="shared" si="39"/>
        <v>0</v>
      </c>
      <c r="E86" s="32">
        <f t="shared" si="40"/>
        <v>0</v>
      </c>
      <c r="F86" s="32">
        <f t="shared" si="40"/>
        <v>0</v>
      </c>
      <c r="G86" s="32">
        <f t="shared" si="40"/>
        <v>0</v>
      </c>
      <c r="H86" s="32">
        <f t="shared" si="40"/>
        <v>0</v>
      </c>
      <c r="I86" s="32">
        <f t="shared" si="40"/>
        <v>0</v>
      </c>
      <c r="J86" s="32">
        <f t="shared" si="38"/>
        <v>0</v>
      </c>
      <c r="K86" s="32">
        <f t="shared" si="38"/>
        <v>0</v>
      </c>
    </row>
    <row r="87" spans="1:12" ht="30" x14ac:dyDescent="0.25">
      <c r="A87" s="10" t="s">
        <v>16</v>
      </c>
      <c r="B87" s="83" t="s">
        <v>17</v>
      </c>
      <c r="C87" s="10"/>
      <c r="D87" s="31">
        <f t="shared" si="39"/>
        <v>566198154.42000008</v>
      </c>
      <c r="E87" s="31">
        <f>SUM(E89:E92)+E95</f>
        <v>101524190</v>
      </c>
      <c r="F87" s="36">
        <f>SUM(F89:F92)+F95+F93</f>
        <v>239360275.42000002</v>
      </c>
      <c r="G87" s="36">
        <f>SUM(G89:G92)+G95+G93</f>
        <v>52923739</v>
      </c>
      <c r="H87" s="36">
        <f>SUM(H89:H92)+H95+H93</f>
        <v>30464950</v>
      </c>
      <c r="I87" s="31">
        <f t="shared" ref="I87" si="41">SUM(I89:I92)+I95</f>
        <v>51295000</v>
      </c>
      <c r="J87" s="31">
        <f t="shared" ref="J87:K87" si="42">SUM(J89:J92)+J95</f>
        <v>45315000</v>
      </c>
      <c r="K87" s="31">
        <f t="shared" si="42"/>
        <v>45315000</v>
      </c>
    </row>
    <row r="88" spans="1:12" x14ac:dyDescent="0.25">
      <c r="A88" s="10"/>
      <c r="B88" s="83"/>
      <c r="C88" s="10" t="s">
        <v>22</v>
      </c>
      <c r="D88" s="31">
        <f t="shared" si="39"/>
        <v>389813554.42000002</v>
      </c>
      <c r="E88" s="33">
        <f>E89+E90+E91+E92</f>
        <v>101524190</v>
      </c>
      <c r="F88" s="33">
        <f t="shared" ref="F88:K88" si="43">F89+F90+F91+F92</f>
        <v>153605675.42000002</v>
      </c>
      <c r="G88" s="33">
        <f t="shared" si="43"/>
        <v>52923739</v>
      </c>
      <c r="H88" s="33">
        <f t="shared" si="43"/>
        <v>30464950</v>
      </c>
      <c r="I88" s="33">
        <f t="shared" si="43"/>
        <v>51295000</v>
      </c>
      <c r="J88" s="33">
        <f t="shared" si="43"/>
        <v>0</v>
      </c>
      <c r="K88" s="33">
        <f t="shared" si="43"/>
        <v>0</v>
      </c>
    </row>
    <row r="89" spans="1:12" x14ac:dyDescent="0.25">
      <c r="A89" s="10"/>
      <c r="B89" s="83"/>
      <c r="C89" s="10" t="s">
        <v>5</v>
      </c>
      <c r="D89" s="31">
        <f t="shared" si="39"/>
        <v>0</v>
      </c>
      <c r="E89" s="29"/>
      <c r="F89" s="29"/>
      <c r="G89" s="29"/>
      <c r="H89" s="29"/>
      <c r="I89" s="29"/>
      <c r="J89" s="29"/>
      <c r="K89" s="29"/>
    </row>
    <row r="90" spans="1:12" x14ac:dyDescent="0.25">
      <c r="A90" s="10"/>
      <c r="B90" s="83"/>
      <c r="C90" s="10" t="s">
        <v>21</v>
      </c>
      <c r="D90" s="31">
        <f t="shared" si="39"/>
        <v>214329987</v>
      </c>
      <c r="E90" s="29">
        <f>(25519.19+1005)*1000</f>
        <v>26524190</v>
      </c>
      <c r="F90" s="68">
        <v>53180590</v>
      </c>
      <c r="G90" s="76">
        <v>52865257</v>
      </c>
      <c r="H90" s="29">
        <v>30464950</v>
      </c>
      <c r="I90" s="29">
        <v>51295000</v>
      </c>
      <c r="J90" s="29"/>
      <c r="K90" s="29"/>
    </row>
    <row r="91" spans="1:12" ht="30" x14ac:dyDescent="0.25">
      <c r="A91" s="10"/>
      <c r="B91" s="83" t="s">
        <v>31</v>
      </c>
      <c r="C91" s="10" t="s">
        <v>7</v>
      </c>
      <c r="D91" s="31">
        <f t="shared" si="39"/>
        <v>175483567.42000002</v>
      </c>
      <c r="E91" s="30">
        <v>75000000</v>
      </c>
      <c r="F91" s="71">
        <v>100425085.42</v>
      </c>
      <c r="G91" s="75">
        <v>58482</v>
      </c>
      <c r="H91" s="30"/>
      <c r="I91" s="30">
        <v>0</v>
      </c>
      <c r="J91" s="30">
        <v>0</v>
      </c>
      <c r="K91" s="30">
        <v>0</v>
      </c>
    </row>
    <row r="92" spans="1:12" x14ac:dyDescent="0.25">
      <c r="A92" s="10"/>
      <c r="B92" s="83"/>
      <c r="C92" s="10" t="s">
        <v>36</v>
      </c>
      <c r="D92" s="31">
        <f t="shared" si="39"/>
        <v>0</v>
      </c>
      <c r="E92" s="30"/>
      <c r="F92" s="30"/>
      <c r="G92" s="30"/>
      <c r="H92" s="30"/>
      <c r="I92" s="30"/>
      <c r="J92" s="30"/>
      <c r="K92" s="30"/>
    </row>
    <row r="93" spans="1:12" s="38" customFormat="1" x14ac:dyDescent="0.25">
      <c r="A93" s="35"/>
      <c r="B93" s="85"/>
      <c r="C93" s="35" t="s">
        <v>43</v>
      </c>
      <c r="D93" s="31">
        <f t="shared" si="39"/>
        <v>85754600</v>
      </c>
      <c r="E93" s="37"/>
      <c r="F93" s="37">
        <v>85754600</v>
      </c>
      <c r="G93" s="37">
        <v>0</v>
      </c>
      <c r="H93" s="37"/>
      <c r="I93" s="37"/>
      <c r="J93" s="37"/>
      <c r="K93" s="37"/>
      <c r="L93" s="48"/>
    </row>
    <row r="94" spans="1:12" x14ac:dyDescent="0.25">
      <c r="A94" s="10"/>
      <c r="B94" s="83"/>
      <c r="C94" s="10" t="s">
        <v>8</v>
      </c>
      <c r="D94" s="31">
        <f t="shared" si="39"/>
        <v>389813554.42000002</v>
      </c>
      <c r="E94" s="29">
        <f>E87-E95</f>
        <v>101524190</v>
      </c>
      <c r="F94" s="53">
        <f>F87-F95-F93</f>
        <v>153605675.42000002</v>
      </c>
      <c r="G94" s="29">
        <f>G87-G95-G93</f>
        <v>52923739</v>
      </c>
      <c r="H94" s="29">
        <f t="shared" ref="H94:K94" si="44">H87-H95</f>
        <v>30464950</v>
      </c>
      <c r="I94" s="29">
        <f t="shared" si="44"/>
        <v>51295000</v>
      </c>
      <c r="J94" s="29">
        <f t="shared" si="44"/>
        <v>0</v>
      </c>
      <c r="K94" s="29">
        <f t="shared" si="44"/>
        <v>0</v>
      </c>
    </row>
    <row r="95" spans="1:12" x14ac:dyDescent="0.25">
      <c r="A95" s="10"/>
      <c r="B95" s="83"/>
      <c r="C95" s="10" t="s">
        <v>9</v>
      </c>
      <c r="D95" s="31">
        <f t="shared" si="39"/>
        <v>90630000</v>
      </c>
      <c r="E95" s="34">
        <f>SUM(E96:E98)</f>
        <v>0</v>
      </c>
      <c r="F95" s="34">
        <f t="shared" ref="F95:K95" si="45">SUM(F96:F98)</f>
        <v>0</v>
      </c>
      <c r="G95" s="34">
        <f t="shared" si="45"/>
        <v>0</v>
      </c>
      <c r="H95" s="34">
        <f t="shared" si="45"/>
        <v>0</v>
      </c>
      <c r="I95" s="34">
        <f t="shared" si="45"/>
        <v>0</v>
      </c>
      <c r="J95" s="34">
        <f t="shared" si="45"/>
        <v>45315000</v>
      </c>
      <c r="K95" s="34">
        <f t="shared" si="45"/>
        <v>45315000</v>
      </c>
    </row>
    <row r="96" spans="1:12" x14ac:dyDescent="0.25">
      <c r="A96" s="10"/>
      <c r="B96" s="83"/>
      <c r="C96" s="10" t="s">
        <v>5</v>
      </c>
      <c r="D96" s="31">
        <f t="shared" si="39"/>
        <v>0</v>
      </c>
      <c r="E96" s="29"/>
      <c r="F96" s="29"/>
      <c r="G96" s="29"/>
      <c r="H96" s="29"/>
      <c r="I96" s="29"/>
      <c r="J96" s="29"/>
      <c r="K96" s="29"/>
    </row>
    <row r="97" spans="1:11" s="11" customFormat="1" x14ac:dyDescent="0.25">
      <c r="A97" s="10"/>
      <c r="B97" s="83"/>
      <c r="C97" s="10" t="s">
        <v>6</v>
      </c>
      <c r="D97" s="31">
        <f t="shared" si="39"/>
        <v>90630000</v>
      </c>
      <c r="E97" s="29"/>
      <c r="F97" s="29"/>
      <c r="G97" s="29"/>
      <c r="H97" s="29"/>
      <c r="I97" s="29"/>
      <c r="J97" s="53">
        <v>45315000</v>
      </c>
      <c r="K97" s="53">
        <v>45315000</v>
      </c>
    </row>
    <row r="98" spans="1:11" s="11" customFormat="1" x14ac:dyDescent="0.25">
      <c r="A98" s="10"/>
      <c r="B98" s="83"/>
      <c r="C98" s="10" t="s">
        <v>7</v>
      </c>
      <c r="D98" s="31">
        <f t="shared" si="39"/>
        <v>0</v>
      </c>
      <c r="E98" s="29"/>
      <c r="F98" s="29"/>
      <c r="G98" s="29"/>
      <c r="H98" s="29"/>
      <c r="I98" s="29"/>
      <c r="J98" s="29"/>
      <c r="K98" s="29"/>
    </row>
    <row r="99" spans="1:11" s="11" customFormat="1" ht="60" x14ac:dyDescent="0.25">
      <c r="A99" s="10" t="s">
        <v>18</v>
      </c>
      <c r="B99" s="83" t="s">
        <v>19</v>
      </c>
      <c r="C99" s="10"/>
      <c r="D99" s="31">
        <f t="shared" si="39"/>
        <v>1995000</v>
      </c>
      <c r="E99" s="31">
        <f>SUM(E101:E104)+E107</f>
        <v>1995000</v>
      </c>
      <c r="F99" s="31">
        <f t="shared" ref="F99:G99" si="46">SUM(F101:F104)+F107</f>
        <v>0</v>
      </c>
      <c r="G99" s="31">
        <f t="shared" si="46"/>
        <v>0</v>
      </c>
      <c r="H99" s="31">
        <f>SUM(H101:H104)+H107+H105</f>
        <v>0</v>
      </c>
      <c r="I99" s="31">
        <f>SUM(I101:I104)+I107+I105</f>
        <v>0</v>
      </c>
      <c r="J99" s="31">
        <f t="shared" ref="J99:K99" si="47">SUM(J101:J104)+J107</f>
        <v>0</v>
      </c>
      <c r="K99" s="31">
        <f t="shared" si="47"/>
        <v>0</v>
      </c>
    </row>
    <row r="100" spans="1:11" s="11" customFormat="1" x14ac:dyDescent="0.25">
      <c r="A100" s="10"/>
      <c r="B100" s="83"/>
      <c r="C100" s="10" t="s">
        <v>22</v>
      </c>
      <c r="D100" s="31">
        <f t="shared" si="39"/>
        <v>1995000</v>
      </c>
      <c r="E100" s="33">
        <f>E101+E102+E103+E104</f>
        <v>1995000</v>
      </c>
      <c r="F100" s="33">
        <f t="shared" ref="F100:K100" si="48">F101+F102+F103+F104</f>
        <v>0</v>
      </c>
      <c r="G100" s="33">
        <f t="shared" si="48"/>
        <v>0</v>
      </c>
      <c r="H100" s="33">
        <f t="shared" si="48"/>
        <v>0</v>
      </c>
      <c r="I100" s="33">
        <f t="shared" si="48"/>
        <v>0</v>
      </c>
      <c r="J100" s="33">
        <f t="shared" si="48"/>
        <v>0</v>
      </c>
      <c r="K100" s="33">
        <f t="shared" si="48"/>
        <v>0</v>
      </c>
    </row>
    <row r="101" spans="1:11" s="11" customFormat="1" x14ac:dyDescent="0.25">
      <c r="A101" s="10"/>
      <c r="B101" s="83"/>
      <c r="C101" s="10" t="s">
        <v>5</v>
      </c>
      <c r="D101" s="31">
        <f t="shared" si="39"/>
        <v>0</v>
      </c>
      <c r="E101" s="29"/>
      <c r="F101" s="29"/>
      <c r="G101" s="29"/>
      <c r="H101" s="29"/>
      <c r="I101" s="29"/>
      <c r="J101" s="29"/>
      <c r="K101" s="29"/>
    </row>
    <row r="102" spans="1:11" s="11" customFormat="1" x14ac:dyDescent="0.25">
      <c r="A102" s="10"/>
      <c r="B102" s="83"/>
      <c r="C102" s="10" t="s">
        <v>6</v>
      </c>
      <c r="D102" s="31">
        <f t="shared" si="39"/>
        <v>1995000</v>
      </c>
      <c r="E102" s="29">
        <f>(3000-1005)*1000</f>
        <v>1995000</v>
      </c>
      <c r="F102" s="29"/>
      <c r="G102" s="29"/>
      <c r="H102" s="29"/>
      <c r="I102" s="29"/>
      <c r="J102" s="29"/>
      <c r="K102" s="29"/>
    </row>
    <row r="103" spans="1:11" s="11" customFormat="1" x14ac:dyDescent="0.25">
      <c r="A103" s="10"/>
      <c r="B103" s="83"/>
      <c r="C103" s="10" t="s">
        <v>7</v>
      </c>
      <c r="D103" s="31">
        <f t="shared" si="39"/>
        <v>0</v>
      </c>
      <c r="E103" s="30"/>
      <c r="F103" s="30"/>
      <c r="G103" s="30"/>
      <c r="H103" s="30"/>
      <c r="I103" s="30"/>
      <c r="J103" s="30"/>
      <c r="K103" s="30"/>
    </row>
    <row r="104" spans="1:11" s="11" customFormat="1" x14ac:dyDescent="0.25">
      <c r="A104" s="10"/>
      <c r="B104" s="83"/>
      <c r="C104" s="10" t="s">
        <v>36</v>
      </c>
      <c r="D104" s="31">
        <f t="shared" si="39"/>
        <v>0</v>
      </c>
      <c r="E104" s="30"/>
      <c r="F104" s="30"/>
      <c r="G104" s="30"/>
      <c r="H104" s="30"/>
      <c r="I104" s="30"/>
      <c r="J104" s="30"/>
      <c r="K104" s="30"/>
    </row>
    <row r="105" spans="1:11" s="11" customFormat="1" x14ac:dyDescent="0.25">
      <c r="A105" s="10"/>
      <c r="B105" s="83"/>
      <c r="C105" s="10" t="s">
        <v>43</v>
      </c>
      <c r="D105" s="31">
        <f t="shared" si="39"/>
        <v>0</v>
      </c>
      <c r="E105" s="30"/>
      <c r="F105" s="30"/>
      <c r="G105" s="30"/>
      <c r="H105" s="30">
        <v>0</v>
      </c>
      <c r="I105" s="30"/>
      <c r="J105" s="30"/>
      <c r="K105" s="30"/>
    </row>
    <row r="106" spans="1:11" s="11" customFormat="1" x14ac:dyDescent="0.25">
      <c r="A106" s="10"/>
      <c r="B106" s="83"/>
      <c r="C106" s="10" t="s">
        <v>8</v>
      </c>
      <c r="D106" s="31">
        <f t="shared" si="39"/>
        <v>1995000</v>
      </c>
      <c r="E106" s="29">
        <f>E99-E107</f>
        <v>1995000</v>
      </c>
      <c r="F106" s="29">
        <f t="shared" ref="F106:K106" si="49">F99-F107</f>
        <v>0</v>
      </c>
      <c r="G106" s="29">
        <f t="shared" si="49"/>
        <v>0</v>
      </c>
      <c r="H106" s="29">
        <f>H99-H107-H105</f>
        <v>0</v>
      </c>
      <c r="I106" s="29">
        <f>I99-I107-I105</f>
        <v>0</v>
      </c>
      <c r="J106" s="29">
        <f t="shared" si="49"/>
        <v>0</v>
      </c>
      <c r="K106" s="29">
        <f t="shared" si="49"/>
        <v>0</v>
      </c>
    </row>
    <row r="107" spans="1:11" s="11" customFormat="1" x14ac:dyDescent="0.25">
      <c r="A107" s="10"/>
      <c r="B107" s="83"/>
      <c r="C107" s="10" t="s">
        <v>9</v>
      </c>
      <c r="D107" s="31">
        <f t="shared" si="39"/>
        <v>0</v>
      </c>
      <c r="E107" s="34">
        <f>SUM(E108:E110)</f>
        <v>0</v>
      </c>
      <c r="F107" s="34">
        <f t="shared" ref="F107:K107" si="50">SUM(F108:F110)</f>
        <v>0</v>
      </c>
      <c r="G107" s="34">
        <f t="shared" si="50"/>
        <v>0</v>
      </c>
      <c r="H107" s="34">
        <f t="shared" si="50"/>
        <v>0</v>
      </c>
      <c r="I107" s="34">
        <f t="shared" si="50"/>
        <v>0</v>
      </c>
      <c r="J107" s="34">
        <f t="shared" si="50"/>
        <v>0</v>
      </c>
      <c r="K107" s="34">
        <f t="shared" si="50"/>
        <v>0</v>
      </c>
    </row>
    <row r="108" spans="1:11" s="11" customFormat="1" x14ac:dyDescent="0.25">
      <c r="A108" s="10"/>
      <c r="B108" s="83"/>
      <c r="C108" s="10" t="s">
        <v>5</v>
      </c>
      <c r="D108" s="31">
        <f t="shared" si="39"/>
        <v>0</v>
      </c>
      <c r="E108" s="29"/>
      <c r="F108" s="29"/>
      <c r="G108" s="29"/>
      <c r="H108" s="29"/>
      <c r="I108" s="29"/>
      <c r="J108" s="29"/>
      <c r="K108" s="29"/>
    </row>
    <row r="109" spans="1:11" s="11" customFormat="1" x14ac:dyDescent="0.25">
      <c r="A109" s="10"/>
      <c r="B109" s="83"/>
      <c r="C109" s="10" t="s">
        <v>6</v>
      </c>
      <c r="D109" s="31">
        <f t="shared" si="39"/>
        <v>0</v>
      </c>
      <c r="E109" s="29"/>
      <c r="F109" s="29"/>
      <c r="G109" s="29"/>
      <c r="H109" s="29"/>
      <c r="I109" s="29"/>
      <c r="J109" s="29"/>
      <c r="K109" s="29"/>
    </row>
    <row r="110" spans="1:11" s="11" customFormat="1" x14ac:dyDescent="0.25">
      <c r="A110" s="10"/>
      <c r="B110" s="83"/>
      <c r="C110" s="10" t="s">
        <v>7</v>
      </c>
      <c r="D110" s="31">
        <f t="shared" si="39"/>
        <v>0</v>
      </c>
      <c r="E110" s="29"/>
      <c r="F110" s="29"/>
      <c r="G110" s="29"/>
      <c r="H110" s="29">
        <v>0</v>
      </c>
      <c r="I110" s="29">
        <v>0</v>
      </c>
      <c r="J110" s="29"/>
      <c r="K110" s="29"/>
    </row>
    <row r="111" spans="1:11" s="11" customFormat="1" ht="30" x14ac:dyDescent="0.25">
      <c r="A111" s="10">
        <v>4</v>
      </c>
      <c r="B111" s="83" t="s">
        <v>39</v>
      </c>
      <c r="C111" s="10"/>
      <c r="D111" s="31">
        <f t="shared" si="39"/>
        <v>64713630.659999996</v>
      </c>
      <c r="E111" s="31">
        <f>SUM(E113:E117)+E120</f>
        <v>0</v>
      </c>
      <c r="F111" s="31">
        <f>SUM(F113:F116)+F120</f>
        <v>16713630.66</v>
      </c>
      <c r="G111" s="54">
        <f t="shared" ref="G111:I111" si="51">SUM(G113:G116)+G120</f>
        <v>0</v>
      </c>
      <c r="H111" s="54">
        <f t="shared" si="51"/>
        <v>0</v>
      </c>
      <c r="I111" s="54">
        <f t="shared" si="51"/>
        <v>16000000</v>
      </c>
      <c r="J111" s="54">
        <f t="shared" ref="J111:K111" si="52">SUM(J113:J116)+J120</f>
        <v>16000000</v>
      </c>
      <c r="K111" s="54">
        <f t="shared" si="52"/>
        <v>16000000</v>
      </c>
    </row>
    <row r="112" spans="1:11" s="11" customFormat="1" x14ac:dyDescent="0.25">
      <c r="A112" s="10"/>
      <c r="B112" s="83"/>
      <c r="C112" s="10" t="s">
        <v>22</v>
      </c>
      <c r="D112" s="31">
        <f t="shared" si="39"/>
        <v>16713630.66</v>
      </c>
      <c r="E112" s="33">
        <f>E113+E114+E116+E117</f>
        <v>0</v>
      </c>
      <c r="F112" s="33">
        <f>F113+F114+F116+F117</f>
        <v>16713630.66</v>
      </c>
      <c r="G112" s="72">
        <f t="shared" ref="G112:K112" si="53">G113+G114+G116+G117</f>
        <v>0</v>
      </c>
      <c r="H112" s="72">
        <f t="shared" si="53"/>
        <v>0</v>
      </c>
      <c r="I112" s="72">
        <f t="shared" si="53"/>
        <v>0</v>
      </c>
      <c r="J112" s="33">
        <f t="shared" si="53"/>
        <v>0</v>
      </c>
      <c r="K112" s="33">
        <f t="shared" si="53"/>
        <v>0</v>
      </c>
    </row>
    <row r="113" spans="1:11" s="11" customFormat="1" x14ac:dyDescent="0.25">
      <c r="A113" s="10"/>
      <c r="B113" s="83"/>
      <c r="C113" s="10" t="s">
        <v>5</v>
      </c>
      <c r="D113" s="31">
        <f t="shared" si="39"/>
        <v>0</v>
      </c>
      <c r="E113" s="32">
        <f>E126+E152</f>
        <v>0</v>
      </c>
      <c r="F113" s="32">
        <f t="shared" ref="F113:K114" si="54">F126+F152</f>
        <v>0</v>
      </c>
      <c r="G113" s="70">
        <f t="shared" si="54"/>
        <v>0</v>
      </c>
      <c r="H113" s="70">
        <f t="shared" si="54"/>
        <v>0</v>
      </c>
      <c r="I113" s="70">
        <f t="shared" si="54"/>
        <v>0</v>
      </c>
      <c r="J113" s="32">
        <f t="shared" si="54"/>
        <v>0</v>
      </c>
      <c r="K113" s="32">
        <f t="shared" si="54"/>
        <v>0</v>
      </c>
    </row>
    <row r="114" spans="1:11" s="11" customFormat="1" x14ac:dyDescent="0.25">
      <c r="A114" s="10"/>
      <c r="B114" s="83"/>
      <c r="C114" s="10" t="s">
        <v>6</v>
      </c>
      <c r="D114" s="31">
        <f t="shared" si="39"/>
        <v>15877949.119999999</v>
      </c>
      <c r="E114" s="32">
        <f>E127+E153</f>
        <v>0</v>
      </c>
      <c r="F114" s="32">
        <f t="shared" si="54"/>
        <v>15877949.119999999</v>
      </c>
      <c r="G114" s="70">
        <f t="shared" si="54"/>
        <v>0</v>
      </c>
      <c r="H114" s="70">
        <f t="shared" si="54"/>
        <v>0</v>
      </c>
      <c r="I114" s="70">
        <f t="shared" si="54"/>
        <v>0</v>
      </c>
      <c r="J114" s="32">
        <f t="shared" si="54"/>
        <v>0</v>
      </c>
      <c r="K114" s="32">
        <f t="shared" si="54"/>
        <v>0</v>
      </c>
    </row>
    <row r="115" spans="1:11" s="11" customFormat="1" x14ac:dyDescent="0.25">
      <c r="A115" s="9"/>
      <c r="B115" s="84"/>
      <c r="C115" s="9" t="s">
        <v>44</v>
      </c>
      <c r="D115" s="31">
        <f t="shared" si="39"/>
        <v>0</v>
      </c>
      <c r="E115" s="42">
        <f t="shared" ref="E115:K117" si="55">E128</f>
        <v>0</v>
      </c>
      <c r="F115" s="42">
        <f t="shared" si="55"/>
        <v>0</v>
      </c>
      <c r="G115" s="70">
        <f t="shared" si="55"/>
        <v>0</v>
      </c>
      <c r="H115" s="70">
        <f t="shared" si="55"/>
        <v>0</v>
      </c>
      <c r="I115" s="70">
        <f t="shared" si="55"/>
        <v>0</v>
      </c>
      <c r="J115" s="42">
        <f t="shared" si="55"/>
        <v>0</v>
      </c>
      <c r="K115" s="42">
        <f t="shared" si="55"/>
        <v>0</v>
      </c>
    </row>
    <row r="116" spans="1:11" s="11" customFormat="1" x14ac:dyDescent="0.25">
      <c r="A116" s="10"/>
      <c r="B116" s="83"/>
      <c r="C116" s="10" t="s">
        <v>7</v>
      </c>
      <c r="D116" s="31">
        <f t="shared" si="39"/>
        <v>835681.54</v>
      </c>
      <c r="E116" s="32">
        <f t="shared" ref="E116:K116" si="56">E129+E155</f>
        <v>0</v>
      </c>
      <c r="F116" s="32">
        <f t="shared" si="56"/>
        <v>835681.54</v>
      </c>
      <c r="G116" s="70">
        <f t="shared" si="56"/>
        <v>0</v>
      </c>
      <c r="H116" s="70">
        <f t="shared" si="56"/>
        <v>0</v>
      </c>
      <c r="I116" s="70">
        <f t="shared" si="56"/>
        <v>0</v>
      </c>
      <c r="J116" s="32">
        <f t="shared" si="56"/>
        <v>0</v>
      </c>
      <c r="K116" s="32">
        <f t="shared" si="56"/>
        <v>0</v>
      </c>
    </row>
    <row r="117" spans="1:11" s="11" customFormat="1" x14ac:dyDescent="0.25">
      <c r="A117" s="9"/>
      <c r="B117" s="84"/>
      <c r="C117" s="9" t="s">
        <v>44</v>
      </c>
      <c r="D117" s="31">
        <f t="shared" si="39"/>
        <v>0</v>
      </c>
      <c r="E117" s="42">
        <f t="shared" si="55"/>
        <v>0</v>
      </c>
      <c r="F117" s="42">
        <f t="shared" si="55"/>
        <v>0</v>
      </c>
      <c r="G117" s="70">
        <f t="shared" si="55"/>
        <v>0</v>
      </c>
      <c r="H117" s="70">
        <f t="shared" si="55"/>
        <v>0</v>
      </c>
      <c r="I117" s="70">
        <f t="shared" si="55"/>
        <v>0</v>
      </c>
      <c r="J117" s="42">
        <f t="shared" si="55"/>
        <v>0</v>
      </c>
      <c r="K117" s="42">
        <f t="shared" si="55"/>
        <v>0</v>
      </c>
    </row>
    <row r="118" spans="1:11" s="11" customFormat="1" x14ac:dyDescent="0.25">
      <c r="A118" s="10"/>
      <c r="B118" s="83"/>
      <c r="C118" s="10" t="s">
        <v>43</v>
      </c>
      <c r="D118" s="31">
        <f t="shared" si="39"/>
        <v>0</v>
      </c>
      <c r="E118" s="32">
        <f t="shared" ref="E118:K123" si="57">E131+E157</f>
        <v>0</v>
      </c>
      <c r="F118" s="32">
        <f t="shared" si="57"/>
        <v>0</v>
      </c>
      <c r="G118" s="70">
        <f t="shared" si="57"/>
        <v>0</v>
      </c>
      <c r="H118" s="70">
        <f t="shared" si="57"/>
        <v>0</v>
      </c>
      <c r="I118" s="70">
        <f t="shared" si="57"/>
        <v>0</v>
      </c>
      <c r="J118" s="32">
        <f t="shared" si="57"/>
        <v>0</v>
      </c>
      <c r="K118" s="32">
        <f t="shared" si="57"/>
        <v>0</v>
      </c>
    </row>
    <row r="119" spans="1:11" s="11" customFormat="1" x14ac:dyDescent="0.25">
      <c r="A119" s="10"/>
      <c r="B119" s="83"/>
      <c r="C119" s="10" t="s">
        <v>8</v>
      </c>
      <c r="D119" s="31">
        <f t="shared" si="39"/>
        <v>16713630.66</v>
      </c>
      <c r="E119" s="32">
        <f t="shared" si="57"/>
        <v>0</v>
      </c>
      <c r="F119" s="32">
        <f t="shared" si="57"/>
        <v>16713630.66</v>
      </c>
      <c r="G119" s="70">
        <f t="shared" si="57"/>
        <v>0</v>
      </c>
      <c r="H119" s="70">
        <f t="shared" si="57"/>
        <v>0</v>
      </c>
      <c r="I119" s="70">
        <f t="shared" si="57"/>
        <v>0</v>
      </c>
      <c r="J119" s="32">
        <f t="shared" si="57"/>
        <v>0</v>
      </c>
      <c r="K119" s="32">
        <f t="shared" si="57"/>
        <v>0</v>
      </c>
    </row>
    <row r="120" spans="1:11" s="11" customFormat="1" x14ac:dyDescent="0.25">
      <c r="A120" s="10"/>
      <c r="B120" s="83"/>
      <c r="C120" s="10" t="s">
        <v>9</v>
      </c>
      <c r="D120" s="31">
        <f t="shared" si="39"/>
        <v>48000000</v>
      </c>
      <c r="E120" s="32">
        <f t="shared" si="57"/>
        <v>0</v>
      </c>
      <c r="F120" s="32">
        <f t="shared" si="57"/>
        <v>0</v>
      </c>
      <c r="G120" s="70">
        <f t="shared" si="57"/>
        <v>0</v>
      </c>
      <c r="H120" s="70">
        <f t="shared" si="57"/>
        <v>0</v>
      </c>
      <c r="I120" s="70">
        <f t="shared" si="57"/>
        <v>16000000</v>
      </c>
      <c r="J120" s="32">
        <f t="shared" si="57"/>
        <v>16000000</v>
      </c>
      <c r="K120" s="32">
        <f t="shared" si="57"/>
        <v>16000000</v>
      </c>
    </row>
    <row r="121" spans="1:11" s="11" customFormat="1" x14ac:dyDescent="0.25">
      <c r="A121" s="10"/>
      <c r="B121" s="83"/>
      <c r="C121" s="10" t="s">
        <v>5</v>
      </c>
      <c r="D121" s="31">
        <f t="shared" si="39"/>
        <v>0</v>
      </c>
      <c r="E121" s="32">
        <f t="shared" si="57"/>
        <v>0</v>
      </c>
      <c r="F121" s="32">
        <f t="shared" si="57"/>
        <v>0</v>
      </c>
      <c r="G121" s="70">
        <f t="shared" si="57"/>
        <v>0</v>
      </c>
      <c r="H121" s="70">
        <f t="shared" si="57"/>
        <v>0</v>
      </c>
      <c r="I121" s="70">
        <f t="shared" si="57"/>
        <v>0</v>
      </c>
      <c r="J121" s="32">
        <f t="shared" si="57"/>
        <v>0</v>
      </c>
      <c r="K121" s="32">
        <f t="shared" si="57"/>
        <v>0</v>
      </c>
    </row>
    <row r="122" spans="1:11" s="11" customFormat="1" x14ac:dyDescent="0.25">
      <c r="A122" s="10"/>
      <c r="B122" s="83"/>
      <c r="C122" s="10" t="s">
        <v>6</v>
      </c>
      <c r="D122" s="31">
        <f t="shared" si="39"/>
        <v>45600000</v>
      </c>
      <c r="E122" s="32">
        <f t="shared" si="57"/>
        <v>0</v>
      </c>
      <c r="F122" s="32">
        <f t="shared" si="57"/>
        <v>0</v>
      </c>
      <c r="G122" s="70">
        <f t="shared" si="57"/>
        <v>0</v>
      </c>
      <c r="H122" s="70">
        <f t="shared" si="57"/>
        <v>0</v>
      </c>
      <c r="I122" s="70">
        <f t="shared" si="57"/>
        <v>15200000</v>
      </c>
      <c r="J122" s="32">
        <f t="shared" si="57"/>
        <v>15200000</v>
      </c>
      <c r="K122" s="32">
        <f t="shared" si="57"/>
        <v>15200000</v>
      </c>
    </row>
    <row r="123" spans="1:11" s="11" customFormat="1" x14ac:dyDescent="0.25">
      <c r="A123" s="10"/>
      <c r="B123" s="83"/>
      <c r="C123" s="10" t="s">
        <v>7</v>
      </c>
      <c r="D123" s="31">
        <f t="shared" si="39"/>
        <v>2400000</v>
      </c>
      <c r="E123" s="32">
        <f t="shared" si="57"/>
        <v>0</v>
      </c>
      <c r="F123" s="32">
        <f t="shared" si="57"/>
        <v>0</v>
      </c>
      <c r="G123" s="70">
        <f t="shared" si="57"/>
        <v>0</v>
      </c>
      <c r="H123" s="70">
        <f t="shared" si="57"/>
        <v>0</v>
      </c>
      <c r="I123" s="70">
        <f t="shared" si="57"/>
        <v>800000</v>
      </c>
      <c r="J123" s="32">
        <f t="shared" si="57"/>
        <v>800000</v>
      </c>
      <c r="K123" s="32">
        <f t="shared" si="57"/>
        <v>800000</v>
      </c>
    </row>
    <row r="124" spans="1:11" s="11" customFormat="1" ht="30" x14ac:dyDescent="0.25">
      <c r="A124" s="10" t="s">
        <v>33</v>
      </c>
      <c r="B124" s="83" t="s">
        <v>47</v>
      </c>
      <c r="C124" s="10"/>
      <c r="D124" s="31">
        <f t="shared" si="39"/>
        <v>0</v>
      </c>
      <c r="E124" s="31">
        <f>SUM(E126:E130)+E133</f>
        <v>0</v>
      </c>
      <c r="F124" s="31">
        <f>SUM(F126:F130)+F133</f>
        <v>0</v>
      </c>
      <c r="G124" s="54">
        <f>SUM(G126:G130)+G133</f>
        <v>0</v>
      </c>
      <c r="H124" s="54">
        <f>SUM(H126:H130)+H133</f>
        <v>0</v>
      </c>
      <c r="I124" s="54">
        <f>SUM(I126:I130)+I133</f>
        <v>0</v>
      </c>
      <c r="J124" s="31">
        <f t="shared" ref="J124:K124" si="58">SUM(J126:J130)+J133</f>
        <v>0</v>
      </c>
      <c r="K124" s="31">
        <f t="shared" si="58"/>
        <v>0</v>
      </c>
    </row>
    <row r="125" spans="1:11" s="11" customFormat="1" x14ac:dyDescent="0.25">
      <c r="A125" s="10"/>
      <c r="B125" s="83"/>
      <c r="C125" s="10" t="s">
        <v>22</v>
      </c>
      <c r="D125" s="31">
        <f t="shared" si="39"/>
        <v>0</v>
      </c>
      <c r="E125" s="33">
        <f>E126+E127+E129+E130</f>
        <v>0</v>
      </c>
      <c r="F125" s="33">
        <f>F126+F127+F129+F130</f>
        <v>0</v>
      </c>
      <c r="G125" s="72">
        <f>G126+G127+G129+G130</f>
        <v>0</v>
      </c>
      <c r="H125" s="72">
        <f>H126+H127+H129+H130</f>
        <v>0</v>
      </c>
      <c r="I125" s="72">
        <f>I126+I127+I129+I130</f>
        <v>0</v>
      </c>
      <c r="J125" s="33">
        <f t="shared" ref="J125:K125" si="59">J126+J127+J129+J130</f>
        <v>0</v>
      </c>
      <c r="K125" s="33">
        <f t="shared" si="59"/>
        <v>0</v>
      </c>
    </row>
    <row r="126" spans="1:11" s="11" customFormat="1" x14ac:dyDescent="0.25">
      <c r="A126" s="10"/>
      <c r="B126" s="83"/>
      <c r="C126" s="10" t="s">
        <v>5</v>
      </c>
      <c r="D126" s="31">
        <f t="shared" si="39"/>
        <v>0</v>
      </c>
      <c r="E126" s="29"/>
      <c r="F126" s="29"/>
      <c r="G126" s="68"/>
      <c r="H126" s="68"/>
      <c r="I126" s="68"/>
      <c r="J126" s="29"/>
      <c r="K126" s="29"/>
    </row>
    <row r="127" spans="1:11" s="11" customFormat="1" x14ac:dyDescent="0.25">
      <c r="A127" s="10"/>
      <c r="B127" s="83"/>
      <c r="C127" s="10" t="s">
        <v>6</v>
      </c>
      <c r="D127" s="31">
        <f t="shared" si="39"/>
        <v>0</v>
      </c>
      <c r="E127" s="29">
        <v>0</v>
      </c>
      <c r="F127" s="29"/>
      <c r="G127" s="68"/>
      <c r="H127" s="68"/>
      <c r="I127" s="68"/>
      <c r="J127" s="29"/>
      <c r="K127" s="29"/>
    </row>
    <row r="128" spans="1:11" s="11" customFormat="1" x14ac:dyDescent="0.25">
      <c r="A128" s="9"/>
      <c r="B128" s="84"/>
      <c r="C128" s="9" t="s">
        <v>44</v>
      </c>
      <c r="D128" s="31">
        <f t="shared" si="39"/>
        <v>0</v>
      </c>
      <c r="E128" s="40"/>
      <c r="F128" s="40"/>
      <c r="G128" s="68"/>
      <c r="H128" s="68"/>
      <c r="I128" s="68"/>
      <c r="J128" s="40"/>
      <c r="K128" s="40"/>
    </row>
    <row r="129" spans="1:11" s="11" customFormat="1" x14ac:dyDescent="0.25">
      <c r="A129" s="10"/>
      <c r="B129" s="83"/>
      <c r="C129" s="10" t="s">
        <v>7</v>
      </c>
      <c r="D129" s="31">
        <f t="shared" si="39"/>
        <v>0</v>
      </c>
      <c r="E129" s="30">
        <v>0</v>
      </c>
      <c r="F129" s="30"/>
      <c r="G129" s="69"/>
      <c r="H129" s="69"/>
      <c r="I129" s="69"/>
      <c r="J129" s="30"/>
      <c r="K129" s="30"/>
    </row>
    <row r="130" spans="1:11" s="11" customFormat="1" x14ac:dyDescent="0.25">
      <c r="A130" s="9"/>
      <c r="B130" s="84"/>
      <c r="C130" s="9" t="s">
        <v>44</v>
      </c>
      <c r="D130" s="31">
        <f t="shared" si="39"/>
        <v>0</v>
      </c>
      <c r="E130" s="41"/>
      <c r="F130" s="41"/>
      <c r="G130" s="41"/>
      <c r="H130" s="41"/>
      <c r="I130" s="41"/>
      <c r="J130" s="41"/>
      <c r="K130" s="41"/>
    </row>
    <row r="131" spans="1:11" s="11" customFormat="1" x14ac:dyDescent="0.25">
      <c r="A131" s="10"/>
      <c r="B131" s="83"/>
      <c r="C131" s="10" t="s">
        <v>43</v>
      </c>
      <c r="D131" s="31">
        <f t="shared" si="39"/>
        <v>0</v>
      </c>
      <c r="E131" s="30"/>
      <c r="F131" s="30"/>
      <c r="G131" s="30"/>
      <c r="H131" s="30"/>
      <c r="I131" s="30"/>
      <c r="J131" s="30"/>
      <c r="K131" s="30"/>
    </row>
    <row r="132" spans="1:11" s="11" customFormat="1" x14ac:dyDescent="0.25">
      <c r="A132" s="10"/>
      <c r="B132" s="83"/>
      <c r="C132" s="10" t="s">
        <v>8</v>
      </c>
      <c r="D132" s="31">
        <f t="shared" si="39"/>
        <v>0</v>
      </c>
      <c r="E132" s="29">
        <f>E124-E133</f>
        <v>0</v>
      </c>
      <c r="F132" s="29">
        <f>F124-F133</f>
        <v>0</v>
      </c>
      <c r="G132" s="29">
        <f>G124-G133</f>
        <v>0</v>
      </c>
      <c r="H132" s="29">
        <f>H124-H133</f>
        <v>0</v>
      </c>
      <c r="I132" s="29">
        <f>I124-I133</f>
        <v>0</v>
      </c>
      <c r="J132" s="29">
        <f t="shared" ref="J132:K132" si="60">J124-J133</f>
        <v>0</v>
      </c>
      <c r="K132" s="29">
        <f t="shared" si="60"/>
        <v>0</v>
      </c>
    </row>
    <row r="133" spans="1:11" s="11" customFormat="1" x14ac:dyDescent="0.25">
      <c r="A133" s="10"/>
      <c r="B133" s="83"/>
      <c r="C133" s="10" t="s">
        <v>9</v>
      </c>
      <c r="D133" s="31">
        <f t="shared" si="39"/>
        <v>0</v>
      </c>
      <c r="E133" s="34">
        <f>SUM(E134:E136)</f>
        <v>0</v>
      </c>
      <c r="F133" s="34">
        <f t="shared" ref="F133:K133" si="61">SUM(F134:F136)</f>
        <v>0</v>
      </c>
      <c r="G133" s="34">
        <f t="shared" si="61"/>
        <v>0</v>
      </c>
      <c r="H133" s="34">
        <f t="shared" si="61"/>
        <v>0</v>
      </c>
      <c r="I133" s="34">
        <f t="shared" si="61"/>
        <v>0</v>
      </c>
      <c r="J133" s="34">
        <f t="shared" si="61"/>
        <v>0</v>
      </c>
      <c r="K133" s="34">
        <f t="shared" si="61"/>
        <v>0</v>
      </c>
    </row>
    <row r="134" spans="1:11" s="11" customFormat="1" x14ac:dyDescent="0.25">
      <c r="A134" s="10"/>
      <c r="B134" s="83"/>
      <c r="C134" s="10" t="s">
        <v>5</v>
      </c>
      <c r="D134" s="31">
        <f t="shared" si="39"/>
        <v>0</v>
      </c>
      <c r="E134" s="29"/>
      <c r="F134" s="29"/>
      <c r="G134" s="29"/>
      <c r="H134" s="29"/>
      <c r="I134" s="29"/>
      <c r="J134" s="29"/>
      <c r="K134" s="29"/>
    </row>
    <row r="135" spans="1:11" s="11" customFormat="1" x14ac:dyDescent="0.25">
      <c r="A135" s="10"/>
      <c r="B135" s="83"/>
      <c r="C135" s="10" t="s">
        <v>6</v>
      </c>
      <c r="D135" s="31">
        <f t="shared" si="39"/>
        <v>0</v>
      </c>
      <c r="E135" s="29">
        <v>0</v>
      </c>
      <c r="F135" s="29"/>
      <c r="G135" s="29"/>
      <c r="H135" s="29"/>
      <c r="I135" s="29"/>
      <c r="J135" s="29"/>
      <c r="K135" s="29"/>
    </row>
    <row r="136" spans="1:11" s="11" customFormat="1" x14ac:dyDescent="0.25">
      <c r="A136" s="10"/>
      <c r="B136" s="83"/>
      <c r="C136" s="10" t="s">
        <v>7</v>
      </c>
      <c r="D136" s="31">
        <f t="shared" si="39"/>
        <v>0</v>
      </c>
      <c r="E136" s="29"/>
      <c r="F136" s="29"/>
      <c r="G136" s="29"/>
      <c r="H136" s="29"/>
      <c r="I136" s="29"/>
      <c r="J136" s="29"/>
      <c r="K136" s="29"/>
    </row>
    <row r="137" spans="1:11" s="11" customFormat="1" x14ac:dyDescent="0.25">
      <c r="A137" s="9" t="s">
        <v>34</v>
      </c>
      <c r="B137" s="84" t="s">
        <v>36</v>
      </c>
      <c r="C137" s="9"/>
      <c r="D137" s="31">
        <f t="shared" si="39"/>
        <v>0</v>
      </c>
      <c r="E137" s="39">
        <f>SUM(E139:E143)+E146</f>
        <v>0</v>
      </c>
      <c r="F137" s="39">
        <f t="shared" ref="F137:I137" si="62">SUM(F139:F143)+F146</f>
        <v>0</v>
      </c>
      <c r="G137" s="39">
        <f t="shared" si="62"/>
        <v>0</v>
      </c>
      <c r="H137" s="39">
        <f t="shared" si="62"/>
        <v>0</v>
      </c>
      <c r="I137" s="39">
        <f t="shared" si="62"/>
        <v>0</v>
      </c>
      <c r="J137" s="39">
        <f t="shared" ref="J137:K137" si="63">SUM(J139:J143)+J146</f>
        <v>0</v>
      </c>
      <c r="K137" s="39">
        <f t="shared" si="63"/>
        <v>0</v>
      </c>
    </row>
    <row r="138" spans="1:11" s="11" customFormat="1" x14ac:dyDescent="0.25">
      <c r="A138" s="9"/>
      <c r="B138" s="84"/>
      <c r="C138" s="9" t="s">
        <v>22</v>
      </c>
      <c r="D138" s="31">
        <f t="shared" si="39"/>
        <v>0</v>
      </c>
      <c r="E138" s="43">
        <f>E139+E140+E142+E143</f>
        <v>0</v>
      </c>
      <c r="F138" s="43">
        <f t="shared" ref="F138:K138" si="64">F139+F140+F142+F143</f>
        <v>0</v>
      </c>
      <c r="G138" s="43">
        <f t="shared" si="64"/>
        <v>0</v>
      </c>
      <c r="H138" s="43">
        <f t="shared" si="64"/>
        <v>0</v>
      </c>
      <c r="I138" s="43">
        <f t="shared" si="64"/>
        <v>0</v>
      </c>
      <c r="J138" s="43">
        <f t="shared" si="64"/>
        <v>0</v>
      </c>
      <c r="K138" s="43">
        <f t="shared" si="64"/>
        <v>0</v>
      </c>
    </row>
    <row r="139" spans="1:11" s="11" customFormat="1" x14ac:dyDescent="0.25">
      <c r="A139" s="9"/>
      <c r="B139" s="84"/>
      <c r="C139" s="9" t="s">
        <v>5</v>
      </c>
      <c r="D139" s="31">
        <f t="shared" si="39"/>
        <v>0</v>
      </c>
      <c r="E139" s="40"/>
      <c r="F139" s="40"/>
      <c r="G139" s="40"/>
      <c r="H139" s="40"/>
      <c r="I139" s="40"/>
      <c r="J139" s="40"/>
      <c r="K139" s="40"/>
    </row>
    <row r="140" spans="1:11" s="11" customFormat="1" x14ac:dyDescent="0.25">
      <c r="A140" s="9"/>
      <c r="B140" s="84"/>
      <c r="C140" s="9" t="s">
        <v>6</v>
      </c>
      <c r="D140" s="31">
        <f t="shared" si="39"/>
        <v>0</v>
      </c>
      <c r="E140" s="40">
        <v>0</v>
      </c>
      <c r="F140" s="40">
        <f>1996425-1996425</f>
        <v>0</v>
      </c>
      <c r="G140" s="40"/>
      <c r="H140" s="40"/>
      <c r="I140" s="40"/>
      <c r="J140" s="40"/>
      <c r="K140" s="40"/>
    </row>
    <row r="141" spans="1:11" s="11" customFormat="1" x14ac:dyDescent="0.25">
      <c r="A141" s="9"/>
      <c r="B141" s="84"/>
      <c r="C141" s="9" t="s">
        <v>44</v>
      </c>
      <c r="D141" s="31">
        <f t="shared" si="39"/>
        <v>0</v>
      </c>
      <c r="E141" s="40"/>
      <c r="F141" s="40">
        <v>0</v>
      </c>
      <c r="G141" s="40"/>
      <c r="H141" s="40"/>
      <c r="I141" s="40"/>
      <c r="J141" s="40"/>
      <c r="K141" s="40"/>
    </row>
    <row r="142" spans="1:11" s="11" customFormat="1" x14ac:dyDescent="0.25">
      <c r="A142" s="9"/>
      <c r="B142" s="84"/>
      <c r="C142" s="9" t="s">
        <v>7</v>
      </c>
      <c r="D142" s="31">
        <f t="shared" si="39"/>
        <v>0</v>
      </c>
      <c r="E142" s="41">
        <v>0</v>
      </c>
      <c r="F142" s="41"/>
      <c r="G142" s="41"/>
      <c r="H142" s="41"/>
      <c r="I142" s="41"/>
      <c r="J142" s="41"/>
      <c r="K142" s="41"/>
    </row>
    <row r="143" spans="1:11" s="11" customFormat="1" x14ac:dyDescent="0.25">
      <c r="A143" s="9"/>
      <c r="B143" s="84"/>
      <c r="C143" s="9" t="s">
        <v>44</v>
      </c>
      <c r="D143" s="31">
        <f t="shared" si="39"/>
        <v>0</v>
      </c>
      <c r="E143" s="41"/>
      <c r="F143" s="41">
        <v>0</v>
      </c>
      <c r="G143" s="41"/>
      <c r="H143" s="41"/>
      <c r="I143" s="41"/>
      <c r="J143" s="41"/>
      <c r="K143" s="41"/>
    </row>
    <row r="144" spans="1:11" s="11" customFormat="1" x14ac:dyDescent="0.25">
      <c r="A144" s="9"/>
      <c r="B144" s="84"/>
      <c r="C144" s="9" t="s">
        <v>43</v>
      </c>
      <c r="D144" s="31">
        <f t="shared" ref="D144:D162" si="65">SUM(E144:K144)</f>
        <v>0</v>
      </c>
      <c r="E144" s="41"/>
      <c r="F144" s="41"/>
      <c r="G144" s="41"/>
      <c r="H144" s="41"/>
      <c r="I144" s="41"/>
      <c r="J144" s="41"/>
      <c r="K144" s="41"/>
    </row>
    <row r="145" spans="1:11" s="11" customFormat="1" x14ac:dyDescent="0.25">
      <c r="A145" s="9"/>
      <c r="B145" s="84"/>
      <c r="C145" s="9" t="s">
        <v>8</v>
      </c>
      <c r="D145" s="31">
        <f t="shared" si="65"/>
        <v>0</v>
      </c>
      <c r="E145" s="40">
        <f>E137-E146</f>
        <v>0</v>
      </c>
      <c r="F145" s="40">
        <f t="shared" ref="F145:K145" si="66">F137-F146</f>
        <v>0</v>
      </c>
      <c r="G145" s="40"/>
      <c r="H145" s="40"/>
      <c r="I145" s="40">
        <f t="shared" si="66"/>
        <v>0</v>
      </c>
      <c r="J145" s="40">
        <f t="shared" si="66"/>
        <v>0</v>
      </c>
      <c r="K145" s="40">
        <f t="shared" si="66"/>
        <v>0</v>
      </c>
    </row>
    <row r="146" spans="1:11" s="11" customFormat="1" x14ac:dyDescent="0.25">
      <c r="A146" s="9"/>
      <c r="B146" s="84"/>
      <c r="C146" s="9" t="s">
        <v>9</v>
      </c>
      <c r="D146" s="31">
        <f t="shared" si="65"/>
        <v>0</v>
      </c>
      <c r="E146" s="44">
        <f>SUM(E147:E149)</f>
        <v>0</v>
      </c>
      <c r="F146" s="44">
        <f t="shared" ref="F146:K146" si="67">SUM(F147:F149)</f>
        <v>0</v>
      </c>
      <c r="G146" s="44">
        <f t="shared" si="67"/>
        <v>0</v>
      </c>
      <c r="H146" s="44">
        <f t="shared" si="67"/>
        <v>0</v>
      </c>
      <c r="I146" s="44">
        <f t="shared" si="67"/>
        <v>0</v>
      </c>
      <c r="J146" s="44">
        <f t="shared" si="67"/>
        <v>0</v>
      </c>
      <c r="K146" s="44">
        <f t="shared" si="67"/>
        <v>0</v>
      </c>
    </row>
    <row r="147" spans="1:11" s="11" customFormat="1" x14ac:dyDescent="0.25">
      <c r="A147" s="9"/>
      <c r="B147" s="84"/>
      <c r="C147" s="9" t="s">
        <v>5</v>
      </c>
      <c r="D147" s="31">
        <f t="shared" si="65"/>
        <v>0</v>
      </c>
      <c r="E147" s="40"/>
      <c r="F147" s="40"/>
      <c r="G147" s="40"/>
      <c r="H147" s="40"/>
      <c r="I147" s="40"/>
      <c r="J147" s="40"/>
      <c r="K147" s="40"/>
    </row>
    <row r="148" spans="1:11" s="11" customFormat="1" x14ac:dyDescent="0.25">
      <c r="A148" s="9"/>
      <c r="B148" s="84"/>
      <c r="C148" s="9" t="s">
        <v>6</v>
      </c>
      <c r="D148" s="31">
        <f t="shared" si="65"/>
        <v>0</v>
      </c>
      <c r="E148" s="40">
        <v>0</v>
      </c>
      <c r="F148" s="40"/>
      <c r="G148" s="40"/>
      <c r="H148" s="40"/>
      <c r="I148" s="40"/>
      <c r="J148" s="40"/>
      <c r="K148" s="40"/>
    </row>
    <row r="149" spans="1:11" s="11" customFormat="1" x14ac:dyDescent="0.25">
      <c r="A149" s="9"/>
      <c r="B149" s="84"/>
      <c r="C149" s="9" t="s">
        <v>7</v>
      </c>
      <c r="D149" s="31">
        <f t="shared" si="65"/>
        <v>0</v>
      </c>
      <c r="E149" s="40"/>
      <c r="F149" s="40"/>
      <c r="G149" s="40"/>
      <c r="H149" s="40"/>
      <c r="I149" s="40"/>
      <c r="J149" s="40"/>
      <c r="K149" s="40"/>
    </row>
    <row r="150" spans="1:11" s="11" customFormat="1" ht="45" x14ac:dyDescent="0.25">
      <c r="A150" s="10" t="s">
        <v>46</v>
      </c>
      <c r="B150" s="83" t="s">
        <v>45</v>
      </c>
      <c r="C150" s="10"/>
      <c r="D150" s="31">
        <f t="shared" si="65"/>
        <v>64713630.659999996</v>
      </c>
      <c r="E150" s="31">
        <f>SUM(E152:E156)+E159</f>
        <v>0</v>
      </c>
      <c r="F150" s="54">
        <f>SUM(F152:F156)+F159</f>
        <v>16713630.66</v>
      </c>
      <c r="G150" s="31">
        <f>SUM(G152:G156)+G159</f>
        <v>0</v>
      </c>
      <c r="H150" s="31">
        <f t="shared" ref="H150:I150" si="68">SUM(H152:H156)+H159</f>
        <v>0</v>
      </c>
      <c r="I150" s="31">
        <f t="shared" si="68"/>
        <v>16000000</v>
      </c>
      <c r="J150" s="31">
        <f t="shared" ref="J150:K150" si="69">SUM(J152:J156)+J159</f>
        <v>16000000</v>
      </c>
      <c r="K150" s="31">
        <f t="shared" si="69"/>
        <v>16000000</v>
      </c>
    </row>
    <row r="151" spans="1:11" s="11" customFormat="1" x14ac:dyDescent="0.25">
      <c r="A151" s="10"/>
      <c r="B151" s="83"/>
      <c r="C151" s="10" t="s">
        <v>22</v>
      </c>
      <c r="D151" s="31">
        <f t="shared" si="65"/>
        <v>16713630.66</v>
      </c>
      <c r="E151" s="33">
        <f>E152+E153+E155+E156</f>
        <v>0</v>
      </c>
      <c r="F151" s="33">
        <f>F152+F153+F155+F156</f>
        <v>16713630.66</v>
      </c>
      <c r="G151" s="33">
        <f>G152+G153+G155+G156</f>
        <v>0</v>
      </c>
      <c r="H151" s="33">
        <f t="shared" ref="H151:K151" si="70">H152+H153+H155+H156</f>
        <v>0</v>
      </c>
      <c r="I151" s="33">
        <f t="shared" si="70"/>
        <v>0</v>
      </c>
      <c r="J151" s="33">
        <f t="shared" si="70"/>
        <v>0</v>
      </c>
      <c r="K151" s="33">
        <f t="shared" si="70"/>
        <v>0</v>
      </c>
    </row>
    <row r="152" spans="1:11" s="11" customFormat="1" x14ac:dyDescent="0.25">
      <c r="A152" s="10"/>
      <c r="B152" s="83"/>
      <c r="C152" s="10" t="s">
        <v>5</v>
      </c>
      <c r="D152" s="31">
        <f t="shared" si="65"/>
        <v>0</v>
      </c>
      <c r="E152" s="29"/>
      <c r="F152" s="29"/>
      <c r="G152" s="29"/>
      <c r="H152" s="29"/>
      <c r="I152" s="29"/>
      <c r="J152" s="29"/>
      <c r="K152" s="29"/>
    </row>
    <row r="153" spans="1:11" s="11" customFormat="1" x14ac:dyDescent="0.25">
      <c r="A153" s="10"/>
      <c r="B153" s="83"/>
      <c r="C153" s="10" t="s">
        <v>6</v>
      </c>
      <c r="D153" s="31">
        <f t="shared" si="65"/>
        <v>15877949.119999999</v>
      </c>
      <c r="E153" s="29">
        <v>0</v>
      </c>
      <c r="F153" s="68">
        <v>15877949.119999999</v>
      </c>
      <c r="G153" s="29"/>
      <c r="H153" s="29"/>
      <c r="I153" s="29"/>
      <c r="J153" s="29"/>
      <c r="K153" s="29"/>
    </row>
    <row r="154" spans="1:11" s="11" customFormat="1" x14ac:dyDescent="0.25">
      <c r="A154" s="9"/>
      <c r="B154" s="84"/>
      <c r="C154" s="9" t="s">
        <v>44</v>
      </c>
      <c r="D154" s="31">
        <f t="shared" si="65"/>
        <v>0</v>
      </c>
      <c r="E154" s="40"/>
      <c r="F154" s="40"/>
      <c r="G154" s="40"/>
      <c r="H154" s="40"/>
      <c r="I154" s="40"/>
      <c r="J154" s="40"/>
      <c r="K154" s="40"/>
    </row>
    <row r="155" spans="1:11" s="11" customFormat="1" x14ac:dyDescent="0.25">
      <c r="A155" s="10"/>
      <c r="B155" s="83"/>
      <c r="C155" s="10" t="s">
        <v>7</v>
      </c>
      <c r="D155" s="31">
        <f t="shared" si="65"/>
        <v>835681.54</v>
      </c>
      <c r="E155" s="30">
        <v>0</v>
      </c>
      <c r="F155" s="69">
        <f>835681.54</f>
        <v>835681.54</v>
      </c>
      <c r="G155" s="30"/>
      <c r="H155" s="30"/>
      <c r="I155" s="30"/>
      <c r="J155" s="30"/>
      <c r="K155" s="30"/>
    </row>
    <row r="156" spans="1:11" s="11" customFormat="1" x14ac:dyDescent="0.25">
      <c r="A156" s="9"/>
      <c r="B156" s="84"/>
      <c r="C156" s="9" t="s">
        <v>44</v>
      </c>
      <c r="D156" s="31">
        <f t="shared" si="65"/>
        <v>0</v>
      </c>
      <c r="E156" s="41"/>
      <c r="F156" s="41"/>
      <c r="G156" s="41"/>
      <c r="H156" s="41"/>
      <c r="I156" s="41"/>
      <c r="J156" s="41"/>
      <c r="K156" s="41"/>
    </row>
    <row r="157" spans="1:11" s="11" customFormat="1" x14ac:dyDescent="0.25">
      <c r="A157" s="10"/>
      <c r="B157" s="83"/>
      <c r="C157" s="10" t="s">
        <v>43</v>
      </c>
      <c r="D157" s="31">
        <f t="shared" si="65"/>
        <v>0</v>
      </c>
      <c r="E157" s="30"/>
      <c r="F157" s="30"/>
      <c r="G157" s="30"/>
      <c r="H157" s="30"/>
      <c r="I157" s="30"/>
      <c r="J157" s="30"/>
      <c r="K157" s="30"/>
    </row>
    <row r="158" spans="1:11" s="11" customFormat="1" x14ac:dyDescent="0.25">
      <c r="A158" s="10"/>
      <c r="B158" s="83"/>
      <c r="C158" s="10" t="s">
        <v>8</v>
      </c>
      <c r="D158" s="31">
        <f t="shared" si="65"/>
        <v>16713630.66</v>
      </c>
      <c r="E158" s="29">
        <f>E150-E159</f>
        <v>0</v>
      </c>
      <c r="F158" s="68">
        <f>F150-F159</f>
        <v>16713630.66</v>
      </c>
      <c r="G158" s="29"/>
      <c r="H158" s="29">
        <f t="shared" ref="H158:K158" si="71">H150-H159</f>
        <v>0</v>
      </c>
      <c r="I158" s="29">
        <f t="shared" si="71"/>
        <v>0</v>
      </c>
      <c r="J158" s="29">
        <f t="shared" si="71"/>
        <v>0</v>
      </c>
      <c r="K158" s="29">
        <f t="shared" si="71"/>
        <v>0</v>
      </c>
    </row>
    <row r="159" spans="1:11" s="11" customFormat="1" x14ac:dyDescent="0.25">
      <c r="A159" s="10"/>
      <c r="B159" s="83"/>
      <c r="C159" s="10" t="s">
        <v>9</v>
      </c>
      <c r="D159" s="31">
        <f t="shared" si="65"/>
        <v>48000000</v>
      </c>
      <c r="E159" s="34">
        <f>SUM(E160:E162)</f>
        <v>0</v>
      </c>
      <c r="F159" s="34">
        <f t="shared" ref="F159:K159" si="72">SUM(F160:F162)</f>
        <v>0</v>
      </c>
      <c r="G159" s="34">
        <f t="shared" si="72"/>
        <v>0</v>
      </c>
      <c r="H159" s="34">
        <f t="shared" si="72"/>
        <v>0</v>
      </c>
      <c r="I159" s="34">
        <f t="shared" si="72"/>
        <v>16000000</v>
      </c>
      <c r="J159" s="34">
        <f t="shared" si="72"/>
        <v>16000000</v>
      </c>
      <c r="K159" s="34">
        <f t="shared" si="72"/>
        <v>16000000</v>
      </c>
    </row>
    <row r="160" spans="1:11" s="11" customFormat="1" x14ac:dyDescent="0.25">
      <c r="A160" s="10"/>
      <c r="B160" s="83"/>
      <c r="C160" s="10" t="s">
        <v>5</v>
      </c>
      <c r="D160" s="31">
        <f t="shared" si="65"/>
        <v>0</v>
      </c>
      <c r="E160" s="29"/>
      <c r="F160" s="29"/>
      <c r="G160" s="29"/>
      <c r="H160" s="29"/>
      <c r="I160" s="29"/>
      <c r="J160" s="29"/>
      <c r="K160" s="29"/>
    </row>
    <row r="161" spans="1:11" s="11" customFormat="1" x14ac:dyDescent="0.25">
      <c r="A161" s="10"/>
      <c r="B161" s="83"/>
      <c r="C161" s="10" t="s">
        <v>6</v>
      </c>
      <c r="D161" s="31">
        <f t="shared" si="65"/>
        <v>45600000</v>
      </c>
      <c r="E161" s="29">
        <v>0</v>
      </c>
      <c r="F161" s="29"/>
      <c r="G161" s="29"/>
      <c r="H161" s="29"/>
      <c r="I161" s="29">
        <v>15200000</v>
      </c>
      <c r="J161" s="29">
        <v>15200000</v>
      </c>
      <c r="K161" s="29">
        <v>15200000</v>
      </c>
    </row>
    <row r="162" spans="1:11" s="11" customFormat="1" x14ac:dyDescent="0.25">
      <c r="A162" s="10"/>
      <c r="B162" s="83"/>
      <c r="C162" s="10" t="s">
        <v>7</v>
      </c>
      <c r="D162" s="31">
        <f t="shared" si="65"/>
        <v>2400000</v>
      </c>
      <c r="E162" s="29"/>
      <c r="F162" s="29"/>
      <c r="G162" s="29"/>
      <c r="H162" s="29"/>
      <c r="I162" s="29">
        <v>800000</v>
      </c>
      <c r="J162" s="29">
        <v>800000</v>
      </c>
      <c r="K162" s="29">
        <v>800000</v>
      </c>
    </row>
  </sheetData>
  <pageMargins left="0.70866141732283472" right="0.70866141732283472" top="0.74803149606299213" bottom="0.74803149606299213" header="0.31496062992125984" footer="0.31496062992125984"/>
  <pageSetup paperSize="9" scale="62" fitToHeight="0" orientation="landscape" blackAndWhite="1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2"/>
  <sheetViews>
    <sheetView workbookViewId="0">
      <pane xSplit="3" ySplit="2" topLeftCell="D41" activePane="bottomRight" state="frozen"/>
      <selection pane="topRight" activeCell="D1" sqref="D1"/>
      <selection pane="bottomLeft" activeCell="A3" sqref="A3"/>
      <selection pane="bottomRight" sqref="A1:XFD1048576"/>
    </sheetView>
  </sheetViews>
  <sheetFormatPr defaultColWidth="9.140625" defaultRowHeight="15" x14ac:dyDescent="0.25"/>
  <cols>
    <col min="1" max="1" width="4.85546875" style="11" customWidth="1"/>
    <col min="2" max="2" width="15.7109375" style="11" customWidth="1"/>
    <col min="3" max="3" width="8.85546875" style="11" customWidth="1"/>
    <col min="4" max="4" width="19.28515625" style="11" customWidth="1"/>
    <col min="5" max="5" width="16.5703125" style="11" customWidth="1"/>
    <col min="6" max="6" width="17.85546875" style="11" customWidth="1"/>
    <col min="7" max="7" width="17.5703125" style="11" customWidth="1"/>
    <col min="8" max="8" width="16.42578125" style="11" customWidth="1"/>
    <col min="9" max="11" width="17" style="11" customWidth="1"/>
    <col min="12" max="12" width="20.5703125" style="45" customWidth="1"/>
    <col min="13" max="13" width="16.28515625" style="11" bestFit="1" customWidth="1"/>
    <col min="14" max="16384" width="9.140625" style="11"/>
  </cols>
  <sheetData>
    <row r="2" spans="1:13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>
        <v>2018</v>
      </c>
      <c r="F2" s="10">
        <v>2019</v>
      </c>
      <c r="G2" s="10">
        <v>2020</v>
      </c>
      <c r="H2" s="10">
        <v>2021</v>
      </c>
      <c r="I2" s="10">
        <v>2022</v>
      </c>
      <c r="J2" s="10">
        <v>2023</v>
      </c>
      <c r="K2" s="10">
        <v>2024</v>
      </c>
    </row>
    <row r="3" spans="1:13" x14ac:dyDescent="0.25">
      <c r="A3" s="10">
        <v>1</v>
      </c>
      <c r="B3" s="10"/>
      <c r="C3" s="10"/>
      <c r="D3" s="56">
        <f>SUM(E3:K3)</f>
        <v>275161837.41999996</v>
      </c>
      <c r="E3" s="56">
        <f>E15</f>
        <v>4534577.5</v>
      </c>
      <c r="F3" s="56">
        <f t="shared" ref="F3:K3" si="0">F15</f>
        <v>40494794.240000002</v>
      </c>
      <c r="G3" s="56">
        <f t="shared" si="0"/>
        <v>118283423.19999999</v>
      </c>
      <c r="H3" s="56">
        <f t="shared" si="0"/>
        <v>29672792.48</v>
      </c>
      <c r="I3" s="56">
        <f t="shared" si="0"/>
        <v>58095750</v>
      </c>
      <c r="J3" s="56">
        <f t="shared" si="0"/>
        <v>12040250</v>
      </c>
      <c r="K3" s="56">
        <f t="shared" si="0"/>
        <v>12040250</v>
      </c>
      <c r="L3" s="46">
        <f>SUM(D5:D8)+D11</f>
        <v>275161837.41999996</v>
      </c>
    </row>
    <row r="4" spans="1:13" x14ac:dyDescent="0.25">
      <c r="A4" s="10"/>
      <c r="B4" s="10"/>
      <c r="C4" s="10" t="s">
        <v>22</v>
      </c>
      <c r="D4" s="56">
        <f t="shared" ref="D4:D62" si="1">SUM(E4:K4)</f>
        <v>243081337.41999999</v>
      </c>
      <c r="E4" s="56">
        <f t="shared" ref="E4:K14" si="2">E16</f>
        <v>4534577.5</v>
      </c>
      <c r="F4" s="56">
        <f t="shared" si="2"/>
        <v>40494794.240000002</v>
      </c>
      <c r="G4" s="56">
        <f t="shared" si="2"/>
        <v>118283423.19999999</v>
      </c>
      <c r="H4" s="56">
        <f t="shared" si="2"/>
        <v>29672792.48</v>
      </c>
      <c r="I4" s="56">
        <f t="shared" si="2"/>
        <v>50095750</v>
      </c>
      <c r="J4" s="56">
        <f t="shared" si="2"/>
        <v>0</v>
      </c>
      <c r="K4" s="56">
        <f t="shared" si="2"/>
        <v>0</v>
      </c>
      <c r="L4" s="47">
        <f>L3-D3</f>
        <v>0</v>
      </c>
    </row>
    <row r="5" spans="1:13" x14ac:dyDescent="0.25">
      <c r="A5" s="10"/>
      <c r="B5" s="10"/>
      <c r="C5" s="10" t="s">
        <v>5</v>
      </c>
      <c r="D5" s="56">
        <f t="shared" si="1"/>
        <v>0</v>
      </c>
      <c r="E5" s="56">
        <f t="shared" si="2"/>
        <v>0</v>
      </c>
      <c r="F5" s="56">
        <f t="shared" si="2"/>
        <v>0</v>
      </c>
      <c r="G5" s="56">
        <f t="shared" si="2"/>
        <v>0</v>
      </c>
      <c r="H5" s="56">
        <f t="shared" si="2"/>
        <v>0</v>
      </c>
      <c r="I5" s="56">
        <f t="shared" si="2"/>
        <v>0</v>
      </c>
      <c r="J5" s="56">
        <f t="shared" si="2"/>
        <v>0</v>
      </c>
      <c r="K5" s="56">
        <f t="shared" si="2"/>
        <v>0</v>
      </c>
      <c r="L5" s="45">
        <f>L4-D9</f>
        <v>0</v>
      </c>
    </row>
    <row r="6" spans="1:13" x14ac:dyDescent="0.25">
      <c r="A6" s="10"/>
      <c r="B6" s="10"/>
      <c r="C6" s="10" t="s">
        <v>6</v>
      </c>
      <c r="D6" s="56">
        <f t="shared" si="1"/>
        <v>222673369.32999998</v>
      </c>
      <c r="E6" s="56">
        <f t="shared" si="2"/>
        <v>2858807.35</v>
      </c>
      <c r="F6" s="56">
        <f t="shared" si="2"/>
        <v>35041217.789999999</v>
      </c>
      <c r="G6" s="56">
        <f t="shared" si="2"/>
        <v>111057748.00999999</v>
      </c>
      <c r="H6" s="56">
        <f t="shared" si="2"/>
        <v>27660596.18</v>
      </c>
      <c r="I6" s="56">
        <f t="shared" si="2"/>
        <v>46055000</v>
      </c>
      <c r="J6" s="56">
        <f t="shared" si="2"/>
        <v>0</v>
      </c>
      <c r="K6" s="56">
        <f t="shared" si="2"/>
        <v>0</v>
      </c>
    </row>
    <row r="7" spans="1:13" x14ac:dyDescent="0.25">
      <c r="A7" s="10"/>
      <c r="B7" s="10"/>
      <c r="C7" s="10" t="s">
        <v>7</v>
      </c>
      <c r="D7" s="56">
        <f t="shared" si="1"/>
        <v>15259504.050000001</v>
      </c>
      <c r="E7" s="56">
        <f t="shared" si="2"/>
        <v>869106.11</v>
      </c>
      <c r="F7" s="56">
        <f t="shared" si="2"/>
        <v>4213276.45</v>
      </c>
      <c r="G7" s="56">
        <f t="shared" si="2"/>
        <v>5984925.1899999995</v>
      </c>
      <c r="H7" s="56">
        <f t="shared" si="2"/>
        <v>1392196.3</v>
      </c>
      <c r="I7" s="56">
        <f t="shared" si="2"/>
        <v>2800000</v>
      </c>
      <c r="J7" s="56">
        <f t="shared" si="2"/>
        <v>0</v>
      </c>
      <c r="K7" s="56">
        <f t="shared" si="2"/>
        <v>0</v>
      </c>
    </row>
    <row r="8" spans="1:13" x14ac:dyDescent="0.25">
      <c r="A8" s="9"/>
      <c r="B8" s="9"/>
      <c r="C8" s="9" t="s">
        <v>43</v>
      </c>
      <c r="D8" s="56">
        <f t="shared" si="1"/>
        <v>5148464.04</v>
      </c>
      <c r="E8" s="56">
        <f t="shared" si="2"/>
        <v>806664.04</v>
      </c>
      <c r="F8" s="56">
        <f t="shared" si="2"/>
        <v>1240300</v>
      </c>
      <c r="G8" s="56">
        <f t="shared" si="2"/>
        <v>1240750</v>
      </c>
      <c r="H8" s="56">
        <f t="shared" si="2"/>
        <v>620000</v>
      </c>
      <c r="I8" s="56">
        <f t="shared" si="2"/>
        <v>1240750</v>
      </c>
      <c r="J8" s="56">
        <f t="shared" si="2"/>
        <v>0</v>
      </c>
      <c r="K8" s="56">
        <f t="shared" si="2"/>
        <v>0</v>
      </c>
    </row>
    <row r="9" spans="1:13" x14ac:dyDescent="0.25">
      <c r="A9" s="10"/>
      <c r="B9" s="10"/>
      <c r="C9" s="10"/>
      <c r="D9" s="56">
        <f t="shared" si="1"/>
        <v>0</v>
      </c>
      <c r="E9" s="56">
        <f t="shared" si="2"/>
        <v>0</v>
      </c>
      <c r="F9" s="56">
        <f t="shared" si="2"/>
        <v>0</v>
      </c>
      <c r="G9" s="56">
        <f t="shared" si="2"/>
        <v>0</v>
      </c>
      <c r="H9" s="56">
        <f t="shared" si="2"/>
        <v>0</v>
      </c>
      <c r="I9" s="56">
        <f t="shared" si="2"/>
        <v>0</v>
      </c>
      <c r="J9" s="56">
        <f t="shared" si="2"/>
        <v>0</v>
      </c>
      <c r="K9" s="56">
        <f t="shared" si="2"/>
        <v>0</v>
      </c>
    </row>
    <row r="10" spans="1:13" x14ac:dyDescent="0.25">
      <c r="A10" s="10"/>
      <c r="B10" s="10"/>
      <c r="C10" s="10" t="s">
        <v>8</v>
      </c>
      <c r="D10" s="56">
        <f t="shared" si="1"/>
        <v>243081337.41999999</v>
      </c>
      <c r="E10" s="56">
        <f t="shared" si="2"/>
        <v>4534577.5</v>
      </c>
      <c r="F10" s="56">
        <f t="shared" si="2"/>
        <v>40494794.240000002</v>
      </c>
      <c r="G10" s="56">
        <f t="shared" si="2"/>
        <v>118283423.19999999</v>
      </c>
      <c r="H10" s="56">
        <f t="shared" si="2"/>
        <v>29672792.48</v>
      </c>
      <c r="I10" s="56">
        <f t="shared" si="2"/>
        <v>50095750</v>
      </c>
      <c r="J10" s="56">
        <f t="shared" si="2"/>
        <v>0</v>
      </c>
      <c r="K10" s="56">
        <f t="shared" si="2"/>
        <v>0</v>
      </c>
      <c r="L10" s="46">
        <f>SUM(D10:D11)</f>
        <v>275161837.41999996</v>
      </c>
      <c r="M10" s="55">
        <f>L10-D3</f>
        <v>0</v>
      </c>
    </row>
    <row r="11" spans="1:13" x14ac:dyDescent="0.25">
      <c r="A11" s="10"/>
      <c r="B11" s="10"/>
      <c r="C11" s="10" t="s">
        <v>9</v>
      </c>
      <c r="D11" s="56">
        <f t="shared" si="1"/>
        <v>32080500</v>
      </c>
      <c r="E11" s="56">
        <f t="shared" si="2"/>
        <v>0</v>
      </c>
      <c r="F11" s="56">
        <f t="shared" si="2"/>
        <v>0</v>
      </c>
      <c r="G11" s="56">
        <f t="shared" si="2"/>
        <v>0</v>
      </c>
      <c r="H11" s="56">
        <f t="shared" si="2"/>
        <v>0</v>
      </c>
      <c r="I11" s="56">
        <f t="shared" si="2"/>
        <v>8000000</v>
      </c>
      <c r="J11" s="56">
        <f t="shared" si="2"/>
        <v>12040250</v>
      </c>
      <c r="K11" s="56">
        <f t="shared" si="2"/>
        <v>12040250</v>
      </c>
      <c r="L11" s="46">
        <f>SUM(D12:D14)</f>
        <v>32080500</v>
      </c>
    </row>
    <row r="12" spans="1:13" x14ac:dyDescent="0.25">
      <c r="A12" s="10"/>
      <c r="B12" s="10"/>
      <c r="C12" s="10" t="s">
        <v>5</v>
      </c>
      <c r="D12" s="56">
        <f t="shared" si="1"/>
        <v>2480500</v>
      </c>
      <c r="E12" s="56">
        <f t="shared" si="2"/>
        <v>0</v>
      </c>
      <c r="F12" s="56">
        <f t="shared" si="2"/>
        <v>0</v>
      </c>
      <c r="G12" s="56">
        <f t="shared" si="2"/>
        <v>0</v>
      </c>
      <c r="H12" s="56">
        <f t="shared" si="2"/>
        <v>0</v>
      </c>
      <c r="I12" s="56">
        <f t="shared" si="2"/>
        <v>0</v>
      </c>
      <c r="J12" s="56">
        <f t="shared" si="2"/>
        <v>1240250</v>
      </c>
      <c r="K12" s="56">
        <f t="shared" si="2"/>
        <v>1240250</v>
      </c>
    </row>
    <row r="13" spans="1:13" x14ac:dyDescent="0.25">
      <c r="A13" s="10"/>
      <c r="B13" s="10"/>
      <c r="C13" s="10" t="s">
        <v>6</v>
      </c>
      <c r="D13" s="56">
        <f t="shared" si="1"/>
        <v>24000000</v>
      </c>
      <c r="E13" s="56">
        <f t="shared" si="2"/>
        <v>0</v>
      </c>
      <c r="F13" s="56">
        <f t="shared" si="2"/>
        <v>0</v>
      </c>
      <c r="G13" s="56">
        <f t="shared" si="2"/>
        <v>0</v>
      </c>
      <c r="H13" s="56">
        <f t="shared" si="2"/>
        <v>0</v>
      </c>
      <c r="I13" s="56">
        <f t="shared" si="2"/>
        <v>8000000</v>
      </c>
      <c r="J13" s="56">
        <f t="shared" si="2"/>
        <v>8000000</v>
      </c>
      <c r="K13" s="56">
        <f t="shared" si="2"/>
        <v>8000000</v>
      </c>
    </row>
    <row r="14" spans="1:13" x14ac:dyDescent="0.25">
      <c r="A14" s="10"/>
      <c r="B14" s="10"/>
      <c r="C14" s="10" t="s">
        <v>7</v>
      </c>
      <c r="D14" s="56">
        <f t="shared" si="1"/>
        <v>5600000</v>
      </c>
      <c r="E14" s="56">
        <f t="shared" si="2"/>
        <v>0</v>
      </c>
      <c r="F14" s="56">
        <f t="shared" si="2"/>
        <v>0</v>
      </c>
      <c r="G14" s="56">
        <f t="shared" si="2"/>
        <v>0</v>
      </c>
      <c r="H14" s="56">
        <f t="shared" si="2"/>
        <v>0</v>
      </c>
      <c r="I14" s="56">
        <f t="shared" si="2"/>
        <v>0</v>
      </c>
      <c r="J14" s="56">
        <f t="shared" si="2"/>
        <v>2800000</v>
      </c>
      <c r="K14" s="56">
        <f t="shared" si="2"/>
        <v>2800000</v>
      </c>
    </row>
    <row r="15" spans="1:13" x14ac:dyDescent="0.25">
      <c r="A15" s="10">
        <v>2</v>
      </c>
      <c r="B15" s="10" t="s">
        <v>3</v>
      </c>
      <c r="C15" s="10"/>
      <c r="D15" s="56">
        <f t="shared" si="1"/>
        <v>275161837.41999996</v>
      </c>
      <c r="E15" s="56">
        <f>SUM(E17:E20)+E23</f>
        <v>4534577.5</v>
      </c>
      <c r="F15" s="57">
        <f t="shared" ref="F15:I15" si="3">SUM(F17:F20)+F23</f>
        <v>40494794.240000002</v>
      </c>
      <c r="G15" s="56">
        <f t="shared" si="3"/>
        <v>118283423.19999999</v>
      </c>
      <c r="H15" s="56">
        <f t="shared" si="3"/>
        <v>29672792.48</v>
      </c>
      <c r="I15" s="56">
        <f t="shared" si="3"/>
        <v>58095750</v>
      </c>
      <c r="J15" s="56">
        <f t="shared" ref="J15:K15" si="4">SUM(J17:J20)+J23</f>
        <v>12040250</v>
      </c>
      <c r="K15" s="56">
        <f t="shared" si="4"/>
        <v>12040250</v>
      </c>
    </row>
    <row r="16" spans="1:13" x14ac:dyDescent="0.25">
      <c r="A16" s="10"/>
      <c r="B16" s="10"/>
      <c r="C16" s="10" t="s">
        <v>22</v>
      </c>
      <c r="D16" s="56">
        <f t="shared" si="1"/>
        <v>243081337.41999999</v>
      </c>
      <c r="E16" s="58">
        <f t="shared" ref="E16:K20" si="5">E28+E40+E52</f>
        <v>4534577.5</v>
      </c>
      <c r="F16" s="58">
        <f t="shared" si="5"/>
        <v>40494794.240000002</v>
      </c>
      <c r="G16" s="58">
        <f t="shared" si="5"/>
        <v>118283423.19999999</v>
      </c>
      <c r="H16" s="58">
        <f t="shared" si="5"/>
        <v>29672792.48</v>
      </c>
      <c r="I16" s="58">
        <f t="shared" si="5"/>
        <v>50095750</v>
      </c>
      <c r="J16" s="58">
        <f t="shared" si="5"/>
        <v>0</v>
      </c>
      <c r="K16" s="58">
        <f t="shared" si="5"/>
        <v>0</v>
      </c>
    </row>
    <row r="17" spans="1:12" x14ac:dyDescent="0.25">
      <c r="A17" s="10"/>
      <c r="B17" s="10"/>
      <c r="C17" s="10" t="s">
        <v>5</v>
      </c>
      <c r="D17" s="56">
        <f t="shared" si="1"/>
        <v>0</v>
      </c>
      <c r="E17" s="58">
        <f t="shared" si="5"/>
        <v>0</v>
      </c>
      <c r="F17" s="58">
        <f t="shared" si="5"/>
        <v>0</v>
      </c>
      <c r="G17" s="58">
        <f t="shared" si="5"/>
        <v>0</v>
      </c>
      <c r="H17" s="58">
        <f t="shared" si="5"/>
        <v>0</v>
      </c>
      <c r="I17" s="58">
        <f t="shared" si="5"/>
        <v>0</v>
      </c>
      <c r="J17" s="58">
        <f t="shared" si="5"/>
        <v>0</v>
      </c>
      <c r="K17" s="58">
        <f t="shared" si="5"/>
        <v>0</v>
      </c>
    </row>
    <row r="18" spans="1:12" x14ac:dyDescent="0.25">
      <c r="A18" s="10"/>
      <c r="B18" s="10"/>
      <c r="C18" s="10" t="s">
        <v>6</v>
      </c>
      <c r="D18" s="56">
        <f t="shared" si="1"/>
        <v>222673369.32999998</v>
      </c>
      <c r="E18" s="58">
        <f t="shared" si="5"/>
        <v>2858807.35</v>
      </c>
      <c r="F18" s="58">
        <f t="shared" si="5"/>
        <v>35041217.789999999</v>
      </c>
      <c r="G18" s="58">
        <f t="shared" si="5"/>
        <v>111057748.00999999</v>
      </c>
      <c r="H18" s="58">
        <f t="shared" si="5"/>
        <v>27660596.18</v>
      </c>
      <c r="I18" s="58">
        <f t="shared" si="5"/>
        <v>46055000</v>
      </c>
      <c r="J18" s="58">
        <f t="shared" si="5"/>
        <v>0</v>
      </c>
      <c r="K18" s="58">
        <f t="shared" si="5"/>
        <v>0</v>
      </c>
    </row>
    <row r="19" spans="1:12" x14ac:dyDescent="0.25">
      <c r="A19" s="10"/>
      <c r="B19" s="10"/>
      <c r="C19" s="10" t="s">
        <v>7</v>
      </c>
      <c r="D19" s="56">
        <f t="shared" si="1"/>
        <v>15259504.050000001</v>
      </c>
      <c r="E19" s="58">
        <f t="shared" si="5"/>
        <v>869106.11</v>
      </c>
      <c r="F19" s="58">
        <f t="shared" si="5"/>
        <v>4213276.45</v>
      </c>
      <c r="G19" s="58">
        <f t="shared" si="5"/>
        <v>5984925.1899999995</v>
      </c>
      <c r="H19" s="58">
        <f t="shared" si="5"/>
        <v>1392196.3</v>
      </c>
      <c r="I19" s="58">
        <f t="shared" si="5"/>
        <v>2800000</v>
      </c>
      <c r="J19" s="58">
        <f t="shared" si="5"/>
        <v>0</v>
      </c>
      <c r="K19" s="58">
        <f t="shared" si="5"/>
        <v>0</v>
      </c>
    </row>
    <row r="20" spans="1:12" s="66" customFormat="1" x14ac:dyDescent="0.25">
      <c r="A20" s="18"/>
      <c r="B20" s="18"/>
      <c r="C20" s="18" t="s">
        <v>43</v>
      </c>
      <c r="D20" s="63">
        <f t="shared" si="1"/>
        <v>5148464.04</v>
      </c>
      <c r="E20" s="67">
        <f t="shared" si="5"/>
        <v>806664.04</v>
      </c>
      <c r="F20" s="67">
        <f t="shared" si="5"/>
        <v>1240300</v>
      </c>
      <c r="G20" s="67">
        <f t="shared" si="5"/>
        <v>1240750</v>
      </c>
      <c r="H20" s="67">
        <f t="shared" si="5"/>
        <v>620000</v>
      </c>
      <c r="I20" s="67">
        <f t="shared" si="5"/>
        <v>1240750</v>
      </c>
      <c r="J20" s="67">
        <f t="shared" si="5"/>
        <v>0</v>
      </c>
      <c r="K20" s="67">
        <f t="shared" si="5"/>
        <v>0</v>
      </c>
      <c r="L20" s="65"/>
    </row>
    <row r="21" spans="1:12" x14ac:dyDescent="0.25">
      <c r="A21" s="10"/>
      <c r="B21" s="10"/>
      <c r="C21" s="10"/>
      <c r="D21" s="56">
        <f t="shared" si="1"/>
        <v>0</v>
      </c>
      <c r="E21" s="58"/>
      <c r="F21" s="58"/>
      <c r="G21" s="58"/>
      <c r="H21" s="58"/>
      <c r="I21" s="58"/>
      <c r="J21" s="58"/>
      <c r="K21" s="58"/>
    </row>
    <row r="22" spans="1:12" x14ac:dyDescent="0.25">
      <c r="A22" s="10"/>
      <c r="B22" s="10"/>
      <c r="C22" s="10" t="s">
        <v>8</v>
      </c>
      <c r="D22" s="56">
        <f t="shared" si="1"/>
        <v>243081337.41999999</v>
      </c>
      <c r="E22" s="58">
        <f t="shared" ref="E22:K26" si="6">E34+E46+E58</f>
        <v>4534577.5</v>
      </c>
      <c r="F22" s="58">
        <f t="shared" si="6"/>
        <v>40494794.240000002</v>
      </c>
      <c r="G22" s="58">
        <f t="shared" si="6"/>
        <v>118283423.19999999</v>
      </c>
      <c r="H22" s="58">
        <f t="shared" si="6"/>
        <v>29672792.48</v>
      </c>
      <c r="I22" s="58">
        <f t="shared" si="6"/>
        <v>50095750</v>
      </c>
      <c r="J22" s="58">
        <f t="shared" si="6"/>
        <v>0</v>
      </c>
      <c r="K22" s="58">
        <f t="shared" si="6"/>
        <v>0</v>
      </c>
    </row>
    <row r="23" spans="1:12" x14ac:dyDescent="0.25">
      <c r="A23" s="10"/>
      <c r="B23" s="10"/>
      <c r="C23" s="10" t="s">
        <v>9</v>
      </c>
      <c r="D23" s="56">
        <f t="shared" si="1"/>
        <v>32080500</v>
      </c>
      <c r="E23" s="58">
        <f t="shared" si="6"/>
        <v>0</v>
      </c>
      <c r="F23" s="58">
        <f t="shared" si="6"/>
        <v>0</v>
      </c>
      <c r="G23" s="58">
        <f t="shared" si="6"/>
        <v>0</v>
      </c>
      <c r="H23" s="58">
        <f t="shared" si="6"/>
        <v>0</v>
      </c>
      <c r="I23" s="58">
        <f t="shared" si="6"/>
        <v>8000000</v>
      </c>
      <c r="J23" s="58">
        <f t="shared" si="6"/>
        <v>12040250</v>
      </c>
      <c r="K23" s="58">
        <f t="shared" si="6"/>
        <v>12040250</v>
      </c>
    </row>
    <row r="24" spans="1:12" x14ac:dyDescent="0.25">
      <c r="A24" s="10"/>
      <c r="B24" s="10"/>
      <c r="C24" s="10" t="s">
        <v>43</v>
      </c>
      <c r="D24" s="56">
        <f t="shared" si="1"/>
        <v>2480500</v>
      </c>
      <c r="E24" s="58">
        <f t="shared" si="6"/>
        <v>0</v>
      </c>
      <c r="F24" s="58">
        <f t="shared" si="6"/>
        <v>0</v>
      </c>
      <c r="G24" s="58">
        <f t="shared" si="6"/>
        <v>0</v>
      </c>
      <c r="H24" s="58">
        <f t="shared" si="6"/>
        <v>0</v>
      </c>
      <c r="I24" s="58">
        <f t="shared" si="6"/>
        <v>0</v>
      </c>
      <c r="J24" s="58">
        <f t="shared" si="6"/>
        <v>1240250</v>
      </c>
      <c r="K24" s="58">
        <f t="shared" si="6"/>
        <v>1240250</v>
      </c>
    </row>
    <row r="25" spans="1:12" x14ac:dyDescent="0.25">
      <c r="A25" s="10"/>
      <c r="B25" s="10"/>
      <c r="C25" s="10" t="s">
        <v>6</v>
      </c>
      <c r="D25" s="56">
        <f t="shared" si="1"/>
        <v>24000000</v>
      </c>
      <c r="E25" s="58">
        <f t="shared" si="6"/>
        <v>0</v>
      </c>
      <c r="F25" s="58">
        <f t="shared" si="6"/>
        <v>0</v>
      </c>
      <c r="G25" s="58">
        <f t="shared" si="6"/>
        <v>0</v>
      </c>
      <c r="H25" s="58">
        <f t="shared" si="6"/>
        <v>0</v>
      </c>
      <c r="I25" s="58">
        <f t="shared" si="6"/>
        <v>8000000</v>
      </c>
      <c r="J25" s="58">
        <f t="shared" si="6"/>
        <v>8000000</v>
      </c>
      <c r="K25" s="58">
        <f t="shared" si="6"/>
        <v>8000000</v>
      </c>
    </row>
    <row r="26" spans="1:12" x14ac:dyDescent="0.25">
      <c r="A26" s="10"/>
      <c r="B26" s="10"/>
      <c r="C26" s="10" t="s">
        <v>7</v>
      </c>
      <c r="D26" s="56">
        <f t="shared" si="1"/>
        <v>5600000</v>
      </c>
      <c r="E26" s="58">
        <f t="shared" si="6"/>
        <v>0</v>
      </c>
      <c r="F26" s="58">
        <f t="shared" si="6"/>
        <v>0</v>
      </c>
      <c r="G26" s="58">
        <f t="shared" si="6"/>
        <v>0</v>
      </c>
      <c r="H26" s="58">
        <f t="shared" si="6"/>
        <v>0</v>
      </c>
      <c r="I26" s="58">
        <f t="shared" si="6"/>
        <v>0</v>
      </c>
      <c r="J26" s="58">
        <f t="shared" si="6"/>
        <v>2800000</v>
      </c>
      <c r="K26" s="58">
        <f t="shared" si="6"/>
        <v>2800000</v>
      </c>
    </row>
    <row r="27" spans="1:12" x14ac:dyDescent="0.25">
      <c r="A27" s="10" t="s">
        <v>10</v>
      </c>
      <c r="B27" s="10" t="s">
        <v>48</v>
      </c>
      <c r="C27" s="10"/>
      <c r="D27" s="56">
        <f t="shared" si="1"/>
        <v>70621422.75</v>
      </c>
      <c r="E27" s="56">
        <f t="shared" ref="E27:K27" si="7">SUM(E29:E32)+E35+E33</f>
        <v>4534577.5</v>
      </c>
      <c r="F27" s="56">
        <f t="shared" si="7"/>
        <v>11995149</v>
      </c>
      <c r="G27" s="56">
        <f t="shared" si="7"/>
        <v>11980546.25</v>
      </c>
      <c r="H27" s="56">
        <f t="shared" si="7"/>
        <v>5989900</v>
      </c>
      <c r="I27" s="56">
        <f t="shared" si="7"/>
        <v>12040750</v>
      </c>
      <c r="J27" s="56">
        <f t="shared" si="7"/>
        <v>12040250</v>
      </c>
      <c r="K27" s="56">
        <f t="shared" si="7"/>
        <v>12040250</v>
      </c>
    </row>
    <row r="28" spans="1:12" x14ac:dyDescent="0.25">
      <c r="A28" s="10"/>
      <c r="B28" s="10"/>
      <c r="C28" s="10" t="s">
        <v>22</v>
      </c>
      <c r="D28" s="56">
        <f t="shared" si="1"/>
        <v>38540922.75</v>
      </c>
      <c r="E28" s="59">
        <f t="shared" ref="E28:K28" si="8">E29+E30+E31+E32+E33</f>
        <v>4534577.5</v>
      </c>
      <c r="F28" s="59">
        <f t="shared" si="8"/>
        <v>11995149</v>
      </c>
      <c r="G28" s="59">
        <f t="shared" si="8"/>
        <v>11980546.25</v>
      </c>
      <c r="H28" s="59">
        <f t="shared" si="8"/>
        <v>5989900</v>
      </c>
      <c r="I28" s="59">
        <f t="shared" si="8"/>
        <v>4040750</v>
      </c>
      <c r="J28" s="59">
        <f t="shared" si="8"/>
        <v>0</v>
      </c>
      <c r="K28" s="59">
        <f t="shared" si="8"/>
        <v>0</v>
      </c>
    </row>
    <row r="29" spans="1:12" x14ac:dyDescent="0.25">
      <c r="A29" s="10"/>
      <c r="B29" s="10"/>
      <c r="C29" s="10" t="s">
        <v>5</v>
      </c>
      <c r="D29" s="56">
        <f t="shared" si="1"/>
        <v>0</v>
      </c>
      <c r="E29" s="60"/>
      <c r="F29" s="60"/>
      <c r="G29" s="60"/>
      <c r="H29" s="60"/>
      <c r="I29" s="60"/>
      <c r="J29" s="60"/>
      <c r="K29" s="60"/>
    </row>
    <row r="30" spans="1:12" x14ac:dyDescent="0.25">
      <c r="A30" s="10"/>
      <c r="B30" s="10"/>
      <c r="C30" s="10" t="s">
        <v>6</v>
      </c>
      <c r="D30" s="56">
        <f t="shared" si="1"/>
        <v>22758470.489999998</v>
      </c>
      <c r="E30" s="61">
        <v>2858807.35</v>
      </c>
      <c r="F30" s="60">
        <f>1988851.85+1988851.11+1988851.85+2000000</f>
        <v>7966554.8100000005</v>
      </c>
      <c r="G30" s="86">
        <f>1988851.85*2+1988850+1988850.93</f>
        <v>7955404.6299999999</v>
      </c>
      <c r="H30" s="87">
        <f>1988851.85*2</f>
        <v>3977703.7</v>
      </c>
      <c r="I30" s="60"/>
      <c r="J30" s="60"/>
      <c r="K30" s="60"/>
    </row>
    <row r="31" spans="1:12" x14ac:dyDescent="0.25">
      <c r="A31" s="10"/>
      <c r="B31" s="10"/>
      <c r="C31" s="10" t="s">
        <v>7</v>
      </c>
      <c r="D31" s="56">
        <f t="shared" si="1"/>
        <v>10633988.219999999</v>
      </c>
      <c r="E31" s="61">
        <v>869106.11</v>
      </c>
      <c r="F31" s="61">
        <f>696098.15+696097.89+696098.15+700000</f>
        <v>2788294.19</v>
      </c>
      <c r="G31" s="87">
        <f>696098.15*2+696097.5+696097.82</f>
        <v>2784391.62</v>
      </c>
      <c r="H31" s="87">
        <f>696098.15*2</f>
        <v>1392196.3</v>
      </c>
      <c r="I31" s="87">
        <v>2800000</v>
      </c>
      <c r="J31" s="61"/>
      <c r="K31" s="61"/>
    </row>
    <row r="32" spans="1:12" x14ac:dyDescent="0.25">
      <c r="A32" s="10"/>
      <c r="B32" s="10"/>
      <c r="C32" s="10" t="s">
        <v>43</v>
      </c>
      <c r="D32" s="56">
        <f t="shared" si="1"/>
        <v>5148464.04</v>
      </c>
      <c r="E32" s="61">
        <v>806664.04</v>
      </c>
      <c r="F32" s="61">
        <f>310000+310200+310000+310100</f>
        <v>1240300</v>
      </c>
      <c r="G32" s="87">
        <f>310000*4+750</f>
        <v>1240750</v>
      </c>
      <c r="H32" s="87">
        <f>310000*2</f>
        <v>620000</v>
      </c>
      <c r="I32" s="87">
        <v>1240750</v>
      </c>
      <c r="J32" s="61"/>
      <c r="K32" s="61"/>
    </row>
    <row r="33" spans="1:12" x14ac:dyDescent="0.25">
      <c r="A33" s="10"/>
      <c r="B33" s="10"/>
      <c r="C33" s="10"/>
      <c r="D33" s="56">
        <f t="shared" si="1"/>
        <v>0</v>
      </c>
      <c r="E33" s="61"/>
      <c r="F33" s="61"/>
      <c r="G33" s="61"/>
      <c r="H33" s="61"/>
      <c r="I33" s="61"/>
      <c r="J33" s="61"/>
      <c r="K33" s="61"/>
    </row>
    <row r="34" spans="1:12" x14ac:dyDescent="0.25">
      <c r="A34" s="10"/>
      <c r="B34" s="10"/>
      <c r="C34" s="10" t="s">
        <v>8</v>
      </c>
      <c r="D34" s="56">
        <f t="shared" si="1"/>
        <v>38540922.75</v>
      </c>
      <c r="E34" s="60">
        <f t="shared" ref="E34:K34" si="9">E27-E35</f>
        <v>4534577.5</v>
      </c>
      <c r="F34" s="60">
        <f t="shared" si="9"/>
        <v>11995149</v>
      </c>
      <c r="G34" s="60">
        <f t="shared" si="9"/>
        <v>11980546.25</v>
      </c>
      <c r="H34" s="60">
        <f t="shared" si="9"/>
        <v>5989900</v>
      </c>
      <c r="I34" s="60">
        <f t="shared" si="9"/>
        <v>4040750</v>
      </c>
      <c r="J34" s="60">
        <f t="shared" si="9"/>
        <v>0</v>
      </c>
      <c r="K34" s="60">
        <f t="shared" si="9"/>
        <v>0</v>
      </c>
    </row>
    <row r="35" spans="1:12" x14ac:dyDescent="0.25">
      <c r="A35" s="10"/>
      <c r="B35" s="10"/>
      <c r="C35" s="10" t="s">
        <v>9</v>
      </c>
      <c r="D35" s="56">
        <f t="shared" si="1"/>
        <v>32080500</v>
      </c>
      <c r="E35" s="62">
        <f>SUM(E36:E38)</f>
        <v>0</v>
      </c>
      <c r="F35" s="62">
        <f t="shared" ref="F35:K35" si="10">SUM(F36:F38)</f>
        <v>0</v>
      </c>
      <c r="G35" s="62">
        <f t="shared" si="10"/>
        <v>0</v>
      </c>
      <c r="H35" s="62"/>
      <c r="I35" s="62">
        <f t="shared" si="10"/>
        <v>8000000</v>
      </c>
      <c r="J35" s="62">
        <f t="shared" si="10"/>
        <v>12040250</v>
      </c>
      <c r="K35" s="62">
        <f t="shared" si="10"/>
        <v>12040250</v>
      </c>
    </row>
    <row r="36" spans="1:12" s="66" customFormat="1" x14ac:dyDescent="0.25">
      <c r="A36" s="18"/>
      <c r="B36" s="18"/>
      <c r="C36" s="18" t="s">
        <v>43</v>
      </c>
      <c r="D36" s="63">
        <f t="shared" si="1"/>
        <v>2480500</v>
      </c>
      <c r="E36" s="64"/>
      <c r="F36" s="64"/>
      <c r="G36" s="64"/>
      <c r="H36" s="64"/>
      <c r="I36" s="64"/>
      <c r="J36" s="64">
        <v>1240250</v>
      </c>
      <c r="K36" s="64">
        <v>1240250</v>
      </c>
      <c r="L36" s="65"/>
    </row>
    <row r="37" spans="1:12" x14ac:dyDescent="0.25">
      <c r="A37" s="10"/>
      <c r="B37" s="10"/>
      <c r="C37" s="10" t="s">
        <v>6</v>
      </c>
      <c r="D37" s="56">
        <f t="shared" si="1"/>
        <v>24000000</v>
      </c>
      <c r="E37" s="60">
        <v>0</v>
      </c>
      <c r="F37" s="60"/>
      <c r="G37" s="60"/>
      <c r="H37" s="60"/>
      <c r="I37" s="60">
        <f t="shared" ref="I37:K37" si="11">2000000*4</f>
        <v>8000000</v>
      </c>
      <c r="J37" s="60">
        <f t="shared" si="11"/>
        <v>8000000</v>
      </c>
      <c r="K37" s="60">
        <f t="shared" si="11"/>
        <v>8000000</v>
      </c>
    </row>
    <row r="38" spans="1:12" x14ac:dyDescent="0.25">
      <c r="A38" s="10"/>
      <c r="B38" s="10"/>
      <c r="C38" s="10" t="s">
        <v>7</v>
      </c>
      <c r="D38" s="56">
        <f t="shared" si="1"/>
        <v>5600000</v>
      </c>
      <c r="E38" s="60"/>
      <c r="F38" s="60"/>
      <c r="G38" s="60"/>
      <c r="H38" s="61"/>
      <c r="I38" s="61"/>
      <c r="J38" s="61">
        <v>2800000</v>
      </c>
      <c r="K38" s="61">
        <f t="shared" ref="K38" si="12">700000*4</f>
        <v>2800000</v>
      </c>
    </row>
    <row r="39" spans="1:12" x14ac:dyDescent="0.25">
      <c r="A39" s="10" t="s">
        <v>12</v>
      </c>
      <c r="B39" s="10" t="s">
        <v>50</v>
      </c>
      <c r="C39" s="10"/>
      <c r="D39" s="56">
        <f t="shared" si="1"/>
        <v>92510316.590000004</v>
      </c>
      <c r="E39" s="56">
        <f>SUM(E41:E44)+E47</f>
        <v>0</v>
      </c>
      <c r="F39" s="56">
        <f t="shared" ref="F39:I39" si="13">SUM(F41:F44)+F47</f>
        <v>28499645.240000002</v>
      </c>
      <c r="G39" s="56">
        <f t="shared" si="13"/>
        <v>64010671.350000001</v>
      </c>
      <c r="H39" s="56">
        <f t="shared" si="13"/>
        <v>0</v>
      </c>
      <c r="I39" s="56">
        <f t="shared" si="13"/>
        <v>0</v>
      </c>
      <c r="J39" s="56">
        <f t="shared" ref="J39:K39" si="14">SUM(J41:J44)+J47</f>
        <v>0</v>
      </c>
      <c r="K39" s="56">
        <f t="shared" si="14"/>
        <v>0</v>
      </c>
    </row>
    <row r="40" spans="1:12" x14ac:dyDescent="0.25">
      <c r="A40" s="10"/>
      <c r="B40" s="10"/>
      <c r="C40" s="10" t="s">
        <v>22</v>
      </c>
      <c r="D40" s="56">
        <f t="shared" si="1"/>
        <v>92510316.590000004</v>
      </c>
      <c r="E40" s="59">
        <f>E41+E42+E43+E44</f>
        <v>0</v>
      </c>
      <c r="F40" s="59">
        <f t="shared" ref="F40:K40" si="15">F41+F42+F43+F44</f>
        <v>28499645.240000002</v>
      </c>
      <c r="G40" s="80">
        <f t="shared" si="15"/>
        <v>64010671.350000001</v>
      </c>
      <c r="H40" s="59">
        <f t="shared" si="15"/>
        <v>0</v>
      </c>
      <c r="I40" s="59">
        <f t="shared" si="15"/>
        <v>0</v>
      </c>
      <c r="J40" s="59">
        <f t="shared" si="15"/>
        <v>0</v>
      </c>
      <c r="K40" s="59">
        <f t="shared" si="15"/>
        <v>0</v>
      </c>
    </row>
    <row r="41" spans="1:12" x14ac:dyDescent="0.25">
      <c r="A41" s="10"/>
      <c r="B41" s="10"/>
      <c r="C41" s="10" t="s">
        <v>5</v>
      </c>
      <c r="D41" s="56">
        <f t="shared" si="1"/>
        <v>0</v>
      </c>
      <c r="E41" s="60"/>
      <c r="F41" s="60"/>
      <c r="G41" s="60"/>
      <c r="H41" s="60"/>
      <c r="I41" s="60"/>
      <c r="J41" s="60"/>
      <c r="K41" s="60"/>
    </row>
    <row r="42" spans="1:12" x14ac:dyDescent="0.25">
      <c r="A42" s="10"/>
      <c r="B42" s="10" t="s">
        <v>58</v>
      </c>
      <c r="C42" s="10" t="s">
        <v>6</v>
      </c>
      <c r="D42" s="56">
        <f t="shared" si="1"/>
        <v>87884800.760000005</v>
      </c>
      <c r="E42" s="60">
        <v>0</v>
      </c>
      <c r="F42" s="60">
        <v>27074662.98</v>
      </c>
      <c r="G42" s="64">
        <f>3515968.22+6898344.41+30000000+20395825.15</f>
        <v>60810137.780000001</v>
      </c>
      <c r="H42" s="60"/>
      <c r="I42" s="60"/>
      <c r="J42" s="60"/>
      <c r="K42" s="60"/>
    </row>
    <row r="43" spans="1:12" x14ac:dyDescent="0.25">
      <c r="A43" s="10"/>
      <c r="B43" s="10"/>
      <c r="C43" s="10" t="s">
        <v>7</v>
      </c>
      <c r="D43" s="56">
        <f t="shared" si="1"/>
        <v>4625515.83</v>
      </c>
      <c r="E43" s="61">
        <v>0</v>
      </c>
      <c r="F43" s="61">
        <v>1424982.26</v>
      </c>
      <c r="G43" s="81">
        <f>185050.96+363070.76+1578947.37+1073464.48</f>
        <v>3200533.57</v>
      </c>
      <c r="H43" s="61"/>
      <c r="I43" s="61"/>
      <c r="J43" s="61"/>
      <c r="K43" s="61"/>
    </row>
    <row r="44" spans="1:12" x14ac:dyDescent="0.25">
      <c r="A44" s="10"/>
      <c r="B44" s="10"/>
      <c r="C44" s="10" t="s">
        <v>36</v>
      </c>
      <c r="D44" s="56">
        <f t="shared" si="1"/>
        <v>0</v>
      </c>
      <c r="E44" s="61"/>
      <c r="F44" s="61"/>
      <c r="G44" s="61"/>
      <c r="H44" s="61"/>
      <c r="I44" s="61"/>
      <c r="J44" s="61"/>
      <c r="K44" s="61"/>
    </row>
    <row r="45" spans="1:12" x14ac:dyDescent="0.25">
      <c r="A45" s="10"/>
      <c r="B45" s="10"/>
      <c r="C45" s="10" t="s">
        <v>43</v>
      </c>
      <c r="D45" s="56">
        <f t="shared" si="1"/>
        <v>0</v>
      </c>
      <c r="E45" s="61"/>
      <c r="F45" s="61"/>
      <c r="G45" s="61"/>
      <c r="H45" s="61"/>
      <c r="I45" s="61" t="s">
        <v>57</v>
      </c>
      <c r="J45" s="61"/>
      <c r="K45" s="61"/>
    </row>
    <row r="46" spans="1:12" x14ac:dyDescent="0.25">
      <c r="A46" s="10"/>
      <c r="B46" s="10"/>
      <c r="C46" s="10" t="s">
        <v>8</v>
      </c>
      <c r="D46" s="56">
        <f t="shared" si="1"/>
        <v>92510316.590000004</v>
      </c>
      <c r="E46" s="60">
        <f>E39-E47</f>
        <v>0</v>
      </c>
      <c r="F46" s="58">
        <f t="shared" ref="F46:K46" si="16">F39-F47</f>
        <v>28499645.240000002</v>
      </c>
      <c r="G46" s="60">
        <f t="shared" si="16"/>
        <v>64010671.350000001</v>
      </c>
      <c r="H46" s="60">
        <f t="shared" si="16"/>
        <v>0</v>
      </c>
      <c r="I46" s="60">
        <f t="shared" si="16"/>
        <v>0</v>
      </c>
      <c r="J46" s="60">
        <f t="shared" si="16"/>
        <v>0</v>
      </c>
      <c r="K46" s="60">
        <f t="shared" si="16"/>
        <v>0</v>
      </c>
    </row>
    <row r="47" spans="1:12" x14ac:dyDescent="0.25">
      <c r="A47" s="10"/>
      <c r="B47" s="10"/>
      <c r="C47" s="10" t="s">
        <v>9</v>
      </c>
      <c r="D47" s="56">
        <f t="shared" si="1"/>
        <v>0</v>
      </c>
      <c r="E47" s="62">
        <f>SUM(E48:E50)</f>
        <v>0</v>
      </c>
      <c r="F47" s="62">
        <f t="shared" ref="F47:K47" si="17">SUM(F48:F50)</f>
        <v>0</v>
      </c>
      <c r="G47" s="62">
        <f t="shared" si="17"/>
        <v>0</v>
      </c>
      <c r="H47" s="62">
        <f t="shared" si="17"/>
        <v>0</v>
      </c>
      <c r="I47" s="62">
        <f t="shared" si="17"/>
        <v>0</v>
      </c>
      <c r="J47" s="62">
        <f t="shared" si="17"/>
        <v>0</v>
      </c>
      <c r="K47" s="62">
        <f t="shared" si="17"/>
        <v>0</v>
      </c>
    </row>
    <row r="48" spans="1:12" x14ac:dyDescent="0.25">
      <c r="A48" s="10"/>
      <c r="B48" s="10"/>
      <c r="C48" s="10" t="s">
        <v>5</v>
      </c>
      <c r="D48" s="56">
        <f t="shared" si="1"/>
        <v>0</v>
      </c>
      <c r="E48" s="60"/>
      <c r="F48" s="60"/>
      <c r="G48" s="60"/>
      <c r="H48" s="60"/>
      <c r="I48" s="60"/>
      <c r="J48" s="60"/>
      <c r="K48" s="60"/>
    </row>
    <row r="49" spans="1:11" s="11" customFormat="1" x14ac:dyDescent="0.25">
      <c r="A49" s="10"/>
      <c r="B49" s="10"/>
      <c r="C49" s="10" t="s">
        <v>6</v>
      </c>
      <c r="D49" s="56">
        <f t="shared" si="1"/>
        <v>0</v>
      </c>
      <c r="E49" s="60">
        <v>0</v>
      </c>
      <c r="F49" s="60"/>
      <c r="G49" s="60"/>
      <c r="H49" s="60"/>
      <c r="I49" s="60"/>
      <c r="J49" s="60"/>
      <c r="K49" s="60"/>
    </row>
    <row r="50" spans="1:11" s="11" customFormat="1" x14ac:dyDescent="0.25">
      <c r="A50" s="10"/>
      <c r="B50" s="10"/>
      <c r="C50" s="10" t="s">
        <v>7</v>
      </c>
      <c r="D50" s="56">
        <f t="shared" si="1"/>
        <v>0</v>
      </c>
      <c r="E50" s="60"/>
      <c r="F50" s="60"/>
      <c r="G50" s="60"/>
      <c r="H50" s="60"/>
      <c r="I50" s="60"/>
      <c r="J50" s="60"/>
      <c r="K50" s="60"/>
    </row>
    <row r="51" spans="1:11" s="11" customFormat="1" x14ac:dyDescent="0.25">
      <c r="A51" s="10" t="s">
        <v>13</v>
      </c>
      <c r="B51" s="18" t="s">
        <v>61</v>
      </c>
      <c r="C51" s="18"/>
      <c r="D51" s="63">
        <f t="shared" si="1"/>
        <v>112030098.08</v>
      </c>
      <c r="E51" s="63">
        <f>SUM(E53:E56)+E59</f>
        <v>0</v>
      </c>
      <c r="F51" s="63">
        <f t="shared" ref="F51:I51" si="18">SUM(F53:F56)+F59</f>
        <v>0</v>
      </c>
      <c r="G51" s="63">
        <f t="shared" si="18"/>
        <v>42292205.600000001</v>
      </c>
      <c r="H51" s="63">
        <f t="shared" si="18"/>
        <v>23682892.48</v>
      </c>
      <c r="I51" s="63">
        <f t="shared" si="18"/>
        <v>46055000</v>
      </c>
      <c r="J51" s="63">
        <f t="shared" ref="J51:K51" si="19">SUM(J53:J56)+J59</f>
        <v>0</v>
      </c>
      <c r="K51" s="63">
        <f t="shared" si="19"/>
        <v>0</v>
      </c>
    </row>
    <row r="52" spans="1:11" s="11" customFormat="1" x14ac:dyDescent="0.25">
      <c r="A52" s="10"/>
      <c r="B52" s="10"/>
      <c r="C52" s="10" t="s">
        <v>22</v>
      </c>
      <c r="D52" s="56">
        <f t="shared" si="1"/>
        <v>112030098.08</v>
      </c>
      <c r="E52" s="59">
        <f>E53+E54+E55+E56</f>
        <v>0</v>
      </c>
      <c r="F52" s="59">
        <f t="shared" ref="F52:K52" si="20">F53+F54+F55+F56</f>
        <v>0</v>
      </c>
      <c r="G52" s="59">
        <f t="shared" si="20"/>
        <v>42292205.600000001</v>
      </c>
      <c r="H52" s="59">
        <f t="shared" si="20"/>
        <v>23682892.48</v>
      </c>
      <c r="I52" s="59">
        <f t="shared" si="20"/>
        <v>46055000</v>
      </c>
      <c r="J52" s="59">
        <f t="shared" si="20"/>
        <v>0</v>
      </c>
      <c r="K52" s="59">
        <f t="shared" si="20"/>
        <v>0</v>
      </c>
    </row>
    <row r="53" spans="1:11" s="11" customFormat="1" x14ac:dyDescent="0.25">
      <c r="A53" s="10"/>
      <c r="B53" s="10"/>
      <c r="C53" s="10" t="s">
        <v>43</v>
      </c>
      <c r="D53" s="56">
        <f t="shared" si="1"/>
        <v>0</v>
      </c>
      <c r="E53" s="60"/>
      <c r="F53" s="60"/>
      <c r="G53" s="60"/>
      <c r="H53" s="60"/>
      <c r="I53" s="60"/>
      <c r="J53" s="60"/>
      <c r="K53" s="60"/>
    </row>
    <row r="54" spans="1:11" s="11" customFormat="1" x14ac:dyDescent="0.25">
      <c r="A54" s="10"/>
      <c r="B54" s="10"/>
      <c r="C54" s="10" t="s">
        <v>6</v>
      </c>
      <c r="D54" s="56">
        <f t="shared" si="1"/>
        <v>112030098.08</v>
      </c>
      <c r="E54" s="60"/>
      <c r="F54" s="60"/>
      <c r="G54" s="86">
        <v>42292205.600000001</v>
      </c>
      <c r="H54" s="86">
        <f>6448977.09+17233915.39</f>
        <v>23682892.48</v>
      </c>
      <c r="I54" s="60">
        <v>46055000</v>
      </c>
      <c r="J54" s="60"/>
      <c r="K54" s="60"/>
    </row>
    <row r="55" spans="1:11" s="11" customFormat="1" x14ac:dyDescent="0.25">
      <c r="A55" s="10"/>
      <c r="B55" s="10"/>
      <c r="C55" s="10" t="s">
        <v>7</v>
      </c>
      <c r="D55" s="56">
        <f t="shared" si="1"/>
        <v>0</v>
      </c>
      <c r="E55" s="61"/>
      <c r="F55" s="61">
        <v>0</v>
      </c>
      <c r="G55" s="61"/>
      <c r="H55" s="61"/>
      <c r="I55" s="61"/>
      <c r="J55" s="61"/>
      <c r="K55" s="61"/>
    </row>
    <row r="56" spans="1:11" s="11" customFormat="1" x14ac:dyDescent="0.25">
      <c r="A56" s="10"/>
      <c r="B56" s="10"/>
      <c r="C56" s="10" t="s">
        <v>36</v>
      </c>
      <c r="D56" s="56">
        <f t="shared" si="1"/>
        <v>0</v>
      </c>
      <c r="E56" s="61"/>
      <c r="F56" s="61"/>
      <c r="G56" s="61"/>
      <c r="H56" s="61"/>
      <c r="I56" s="61"/>
      <c r="J56" s="61"/>
      <c r="K56" s="61"/>
    </row>
    <row r="57" spans="1:11" s="11" customFormat="1" x14ac:dyDescent="0.25">
      <c r="A57" s="10"/>
      <c r="B57" s="10"/>
      <c r="C57" s="10" t="s">
        <v>43</v>
      </c>
      <c r="D57" s="56">
        <f t="shared" si="1"/>
        <v>0</v>
      </c>
      <c r="E57" s="61"/>
      <c r="F57" s="61"/>
      <c r="G57" s="61"/>
      <c r="H57" s="61"/>
      <c r="I57" s="61"/>
      <c r="J57" s="61"/>
      <c r="K57" s="61"/>
    </row>
    <row r="58" spans="1:11" s="11" customFormat="1" x14ac:dyDescent="0.25">
      <c r="A58" s="10"/>
      <c r="B58" s="10"/>
      <c r="C58" s="10" t="s">
        <v>8</v>
      </c>
      <c r="D58" s="56">
        <f t="shared" si="1"/>
        <v>112030098.08</v>
      </c>
      <c r="E58" s="60">
        <f>E51-E59</f>
        <v>0</v>
      </c>
      <c r="F58" s="60">
        <f t="shared" ref="F58:K58" si="21">F51-F59</f>
        <v>0</v>
      </c>
      <c r="G58" s="60">
        <f t="shared" si="21"/>
        <v>42292205.600000001</v>
      </c>
      <c r="H58" s="60">
        <f t="shared" si="21"/>
        <v>23682892.48</v>
      </c>
      <c r="I58" s="60">
        <f t="shared" si="21"/>
        <v>46055000</v>
      </c>
      <c r="J58" s="60">
        <f t="shared" si="21"/>
        <v>0</v>
      </c>
      <c r="K58" s="60">
        <f t="shared" si="21"/>
        <v>0</v>
      </c>
    </row>
    <row r="59" spans="1:11" s="11" customFormat="1" x14ac:dyDescent="0.25">
      <c r="A59" s="10"/>
      <c r="B59" s="10"/>
      <c r="C59" s="10" t="s">
        <v>9</v>
      </c>
      <c r="D59" s="56">
        <f t="shared" si="1"/>
        <v>0</v>
      </c>
      <c r="E59" s="62">
        <f>SUM(E60:E62)</f>
        <v>0</v>
      </c>
      <c r="F59" s="62">
        <f t="shared" ref="F59:K59" si="22">SUM(F60:F62)</f>
        <v>0</v>
      </c>
      <c r="G59" s="62">
        <f t="shared" si="22"/>
        <v>0</v>
      </c>
      <c r="H59" s="62">
        <f t="shared" si="22"/>
        <v>0</v>
      </c>
      <c r="I59" s="62">
        <f t="shared" si="22"/>
        <v>0</v>
      </c>
      <c r="J59" s="62">
        <f t="shared" si="22"/>
        <v>0</v>
      </c>
      <c r="K59" s="62">
        <f t="shared" si="22"/>
        <v>0</v>
      </c>
    </row>
    <row r="60" spans="1:11" s="11" customFormat="1" x14ac:dyDescent="0.25">
      <c r="A60" s="10"/>
      <c r="B60" s="10"/>
      <c r="C60" s="10" t="s">
        <v>5</v>
      </c>
      <c r="D60" s="56">
        <f t="shared" si="1"/>
        <v>0</v>
      </c>
      <c r="E60" s="60"/>
      <c r="F60" s="60"/>
      <c r="G60" s="60"/>
      <c r="H60" s="60"/>
      <c r="I60" s="60"/>
      <c r="J60" s="60"/>
      <c r="K60" s="60"/>
    </row>
    <row r="61" spans="1:11" s="11" customFormat="1" x14ac:dyDescent="0.25">
      <c r="A61" s="10"/>
      <c r="B61" s="10"/>
      <c r="C61" s="10" t="s">
        <v>6</v>
      </c>
      <c r="D61" s="56">
        <f t="shared" si="1"/>
        <v>0</v>
      </c>
      <c r="E61" s="60"/>
      <c r="F61" s="60"/>
      <c r="G61" s="60"/>
      <c r="H61" s="60"/>
      <c r="I61" s="60"/>
      <c r="J61" s="60"/>
      <c r="K61" s="60"/>
    </row>
    <row r="62" spans="1:11" s="11" customFormat="1" x14ac:dyDescent="0.25">
      <c r="A62" s="10"/>
      <c r="B62" s="10"/>
      <c r="C62" s="10" t="s">
        <v>7</v>
      </c>
      <c r="D62" s="56">
        <f t="shared" si="1"/>
        <v>0</v>
      </c>
      <c r="E62" s="60"/>
      <c r="F62" s="60"/>
      <c r="G62" s="60"/>
      <c r="H62" s="60"/>
      <c r="I62" s="60"/>
      <c r="J62" s="60"/>
      <c r="K62" s="60"/>
    </row>
  </sheetData>
  <pageMargins left="0.31496062992125984" right="0.31496062992125984" top="0.74803149606299213" bottom="0.35433070866141736" header="0.31496062992125984" footer="0.31496062992125984"/>
  <pageSetup paperSize="9" scale="68" fitToHeight="0"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2"/>
  <sheetViews>
    <sheetView topLeftCell="A14" workbookViewId="0">
      <pane xSplit="3" ySplit="1" topLeftCell="D15" activePane="bottomRight" state="frozen"/>
      <selection activeCell="A14" sqref="A14"/>
      <selection pane="topRight" activeCell="D14" sqref="D14"/>
      <selection pane="bottomLeft" activeCell="A15" sqref="A15"/>
      <selection pane="bottomRight" activeCell="A14" sqref="A1:XFD1048576"/>
    </sheetView>
  </sheetViews>
  <sheetFormatPr defaultColWidth="9.140625" defaultRowHeight="15" x14ac:dyDescent="0.25"/>
  <cols>
    <col min="1" max="1" width="4.85546875" style="11" customWidth="1"/>
    <col min="2" max="2" width="15.7109375" style="82" customWidth="1"/>
    <col min="3" max="3" width="8.85546875" style="11" customWidth="1"/>
    <col min="4" max="4" width="19.28515625" style="11" customWidth="1"/>
    <col min="5" max="5" width="16.5703125" style="11" customWidth="1"/>
    <col min="6" max="6" width="17.85546875" style="11" customWidth="1"/>
    <col min="7" max="7" width="17.5703125" style="11" customWidth="1"/>
    <col min="8" max="8" width="19.140625" style="11" customWidth="1"/>
    <col min="9" max="9" width="17.7109375" style="11" customWidth="1"/>
    <col min="10" max="11" width="17" style="11" customWidth="1"/>
    <col min="12" max="12" width="20.5703125" style="45" customWidth="1"/>
    <col min="13" max="13" width="16.28515625" style="11" bestFit="1" customWidth="1"/>
    <col min="14" max="16384" width="9.140625" style="11"/>
  </cols>
  <sheetData>
    <row r="1" spans="1:12" x14ac:dyDescent="0.25">
      <c r="B1" s="82" t="s">
        <v>60</v>
      </c>
      <c r="C1" s="11" t="s">
        <v>55</v>
      </c>
      <c r="D1" s="55">
        <f>(D18+D25)/(D19+D26)</f>
        <v>5.0666432096567773</v>
      </c>
      <c r="E1" s="55">
        <f t="shared" ref="E1:K1" si="0">(E18+E25)/(E19+E26)</f>
        <v>0.70397766989672805</v>
      </c>
      <c r="F1" s="55">
        <f t="shared" si="0"/>
        <v>1.5748062045768629</v>
      </c>
      <c r="G1" s="55">
        <f>(G18+G25)/(G19+G26)</f>
        <v>26.298679225221637</v>
      </c>
      <c r="H1" s="55">
        <f t="shared" si="0"/>
        <v>18.409742437088916</v>
      </c>
      <c r="I1" s="55">
        <f t="shared" si="0"/>
        <v>203.69986481261571</v>
      </c>
      <c r="J1" s="55">
        <f t="shared" si="0"/>
        <v>24.149431818181817</v>
      </c>
      <c r="K1" s="55">
        <f t="shared" si="0"/>
        <v>24.149431818181817</v>
      </c>
    </row>
    <row r="2" spans="1:12" x14ac:dyDescent="0.25">
      <c r="C2" s="11" t="s">
        <v>51</v>
      </c>
      <c r="D2" s="55">
        <f>(D30+D37)/(D31+D38)</f>
        <v>21.276036586530044</v>
      </c>
      <c r="E2" s="55">
        <f t="shared" ref="E2:K2" si="1">(E30+E37)/(E31+E38)</f>
        <v>13.335084826003943</v>
      </c>
      <c r="F2" s="55">
        <f t="shared" si="1"/>
        <v>18.964429558750034</v>
      </c>
      <c r="G2" s="55">
        <f>(G30+G37)/(G31+G38)</f>
        <v>18.1539565879973</v>
      </c>
      <c r="H2" s="55">
        <f t="shared" si="1"/>
        <v>10.609945251094457</v>
      </c>
      <c r="I2" s="55">
        <f t="shared" si="1"/>
        <v>998.99976564413384</v>
      </c>
      <c r="J2" s="55">
        <f t="shared" si="1"/>
        <v>19</v>
      </c>
      <c r="K2" s="55">
        <f t="shared" si="1"/>
        <v>19</v>
      </c>
    </row>
    <row r="3" spans="1:12" x14ac:dyDescent="0.25">
      <c r="C3" s="11" t="s">
        <v>52</v>
      </c>
      <c r="D3" s="55">
        <f>(D78+D85)/(D79+D86)</f>
        <v>1.719334701453153</v>
      </c>
      <c r="E3" s="55">
        <f t="shared" ref="E3:K3" si="2">(E78+E85)/(E79+E86)</f>
        <v>0.38025586666666666</v>
      </c>
      <c r="F3" s="55">
        <f t="shared" si="2"/>
        <v>0.52955483958601546</v>
      </c>
      <c r="G3" s="55">
        <f t="shared" si="2"/>
        <v>903.95774768304773</v>
      </c>
      <c r="H3" s="55" t="e">
        <f t="shared" si="2"/>
        <v>#DIV/0!</v>
      </c>
      <c r="I3" s="55" t="e">
        <f t="shared" si="2"/>
        <v>#DIV/0!</v>
      </c>
      <c r="J3" s="55" t="e">
        <f t="shared" si="2"/>
        <v>#DIV/0!</v>
      </c>
      <c r="K3" s="55" t="e">
        <f t="shared" si="2"/>
        <v>#DIV/0!</v>
      </c>
    </row>
    <row r="4" spans="1:12" x14ac:dyDescent="0.25">
      <c r="C4" s="11" t="s">
        <v>53</v>
      </c>
      <c r="D4" s="55">
        <f>(D114+D122)/(D116+D123)</f>
        <v>18.999999956732452</v>
      </c>
      <c r="E4" s="55" t="e">
        <f t="shared" ref="E4:K4" si="3">(E114+E122)/(E116+E123)</f>
        <v>#DIV/0!</v>
      </c>
      <c r="F4" s="55">
        <f t="shared" si="3"/>
        <v>18.999999832472067</v>
      </c>
      <c r="G4" s="78" t="e">
        <f>(G114+G122)/(G116+G123)</f>
        <v>#DIV/0!</v>
      </c>
      <c r="H4" s="55" t="e">
        <f t="shared" si="3"/>
        <v>#DIV/0!</v>
      </c>
      <c r="I4" s="55">
        <f t="shared" si="3"/>
        <v>19</v>
      </c>
      <c r="J4" s="55">
        <f t="shared" si="3"/>
        <v>19</v>
      </c>
      <c r="K4" s="55">
        <f t="shared" si="3"/>
        <v>19</v>
      </c>
    </row>
    <row r="5" spans="1:12" x14ac:dyDescent="0.25">
      <c r="C5" s="35" t="s">
        <v>54</v>
      </c>
      <c r="D5" s="35">
        <f>D18/D19</f>
        <v>3.2758963962218384</v>
      </c>
      <c r="E5" s="35">
        <f t="shared" ref="E5:K5" si="4">E18/E19</f>
        <v>0.70397766989672805</v>
      </c>
      <c r="F5" s="35">
        <f t="shared" si="4"/>
        <v>1.5748062045768629</v>
      </c>
      <c r="G5" s="35">
        <f t="shared" si="4"/>
        <v>26.298679225221637</v>
      </c>
      <c r="H5" s="35">
        <f t="shared" si="4"/>
        <v>18.409742437088916</v>
      </c>
      <c r="I5" s="35">
        <f t="shared" si="4"/>
        <v>1359.1352150459438</v>
      </c>
      <c r="J5" s="35" t="e">
        <f t="shared" si="4"/>
        <v>#DIV/0!</v>
      </c>
      <c r="K5" s="35" t="e">
        <f t="shared" si="4"/>
        <v>#DIV/0!</v>
      </c>
    </row>
    <row r="6" spans="1:12" x14ac:dyDescent="0.25">
      <c r="C6" s="35" t="s">
        <v>51</v>
      </c>
      <c r="D6" s="35">
        <f>D30/D31</f>
        <v>23.362139158533253</v>
      </c>
      <c r="E6" s="35">
        <f t="shared" ref="E6:K6" si="5">E30/E31</f>
        <v>13.335084826003943</v>
      </c>
      <c r="F6" s="35">
        <f t="shared" si="5"/>
        <v>18.964429558750034</v>
      </c>
      <c r="G6" s="35">
        <f t="shared" si="5"/>
        <v>18.1539565879973</v>
      </c>
      <c r="H6" s="35">
        <f t="shared" si="5"/>
        <v>10.609945251094457</v>
      </c>
      <c r="I6" s="35">
        <f t="shared" si="5"/>
        <v>998.99976564413384</v>
      </c>
      <c r="J6" s="35" t="e">
        <f t="shared" si="5"/>
        <v>#DIV/0!</v>
      </c>
      <c r="K6" s="35" t="e">
        <f t="shared" si="5"/>
        <v>#DIV/0!</v>
      </c>
    </row>
    <row r="7" spans="1:12" x14ac:dyDescent="0.25">
      <c r="C7" s="35" t="s">
        <v>52</v>
      </c>
      <c r="D7" s="35">
        <f>D78/D79</f>
        <v>1.2028760875073392</v>
      </c>
      <c r="E7" s="35">
        <f t="shared" ref="E7:K7" si="6">E78/E79</f>
        <v>0.38025586666666666</v>
      </c>
      <c r="F7" s="35">
        <f t="shared" si="6"/>
        <v>0.52955483958601546</v>
      </c>
      <c r="G7" s="35">
        <f t="shared" si="6"/>
        <v>903.95774768304773</v>
      </c>
      <c r="H7" s="35" t="e">
        <f t="shared" si="6"/>
        <v>#DIV/0!</v>
      </c>
      <c r="I7" s="35" t="e">
        <f t="shared" si="6"/>
        <v>#DIV/0!</v>
      </c>
      <c r="J7" s="35" t="e">
        <f t="shared" si="6"/>
        <v>#DIV/0!</v>
      </c>
      <c r="K7" s="35" t="e">
        <f t="shared" si="6"/>
        <v>#DIV/0!</v>
      </c>
    </row>
    <row r="8" spans="1:12" x14ac:dyDescent="0.25">
      <c r="C8" s="35" t="s">
        <v>53</v>
      </c>
      <c r="D8" s="35">
        <f>D114/D116</f>
        <v>18.999999832472067</v>
      </c>
      <c r="E8" s="35" t="e">
        <f t="shared" ref="E8:K8" si="7">E114/E116</f>
        <v>#DIV/0!</v>
      </c>
      <c r="F8" s="35">
        <f t="shared" si="7"/>
        <v>18.999999832472067</v>
      </c>
      <c r="G8" s="35" t="e">
        <f t="shared" si="7"/>
        <v>#DIV/0!</v>
      </c>
      <c r="H8" s="35" t="e">
        <f t="shared" si="7"/>
        <v>#DIV/0!</v>
      </c>
      <c r="I8" s="35" t="e">
        <f t="shared" si="7"/>
        <v>#DIV/0!</v>
      </c>
      <c r="J8" s="35" t="e">
        <f t="shared" si="7"/>
        <v>#DIV/0!</v>
      </c>
      <c r="K8" s="35" t="e">
        <f t="shared" si="7"/>
        <v>#DIV/0!</v>
      </c>
    </row>
    <row r="9" spans="1:12" x14ac:dyDescent="0.25">
      <c r="C9" s="11" t="s">
        <v>9</v>
      </c>
      <c r="D9" s="11">
        <f>D25/D26</f>
        <v>23.92554347826087</v>
      </c>
      <c r="E9" s="11" t="e">
        <f t="shared" ref="E9:K9" si="8">E25/E26</f>
        <v>#DIV/0!</v>
      </c>
      <c r="F9" s="11" t="e">
        <f t="shared" si="8"/>
        <v>#DIV/0!</v>
      </c>
      <c r="G9" s="11" t="e">
        <f t="shared" si="8"/>
        <v>#DIV/0!</v>
      </c>
      <c r="H9" s="11" t="e">
        <f t="shared" si="8"/>
        <v>#DIV/0!</v>
      </c>
      <c r="I9" s="11">
        <f t="shared" si="8"/>
        <v>19</v>
      </c>
      <c r="J9" s="11">
        <f t="shared" si="8"/>
        <v>24.149431818181817</v>
      </c>
      <c r="K9" s="11">
        <f t="shared" si="8"/>
        <v>24.149431818181817</v>
      </c>
    </row>
    <row r="10" spans="1:12" x14ac:dyDescent="0.25">
      <c r="C10" s="11" t="s">
        <v>51</v>
      </c>
      <c r="D10" s="11">
        <f>D37/D38</f>
        <v>19</v>
      </c>
      <c r="E10" s="11" t="e">
        <f t="shared" ref="E10:K10" si="9">E37/E38</f>
        <v>#DIV/0!</v>
      </c>
      <c r="F10" s="11" t="e">
        <f t="shared" si="9"/>
        <v>#DIV/0!</v>
      </c>
      <c r="G10" s="11" t="e">
        <f t="shared" si="9"/>
        <v>#DIV/0!</v>
      </c>
      <c r="H10" s="11" t="e">
        <f t="shared" si="9"/>
        <v>#DIV/0!</v>
      </c>
      <c r="I10" s="11" t="e">
        <f t="shared" si="9"/>
        <v>#DIV/0!</v>
      </c>
      <c r="J10" s="11">
        <f t="shared" si="9"/>
        <v>19</v>
      </c>
      <c r="K10" s="11">
        <f t="shared" si="9"/>
        <v>19</v>
      </c>
    </row>
    <row r="11" spans="1:12" x14ac:dyDescent="0.25">
      <c r="C11" s="11" t="s">
        <v>52</v>
      </c>
      <c r="D11" s="11" t="e">
        <f>D85/D86</f>
        <v>#DIV/0!</v>
      </c>
      <c r="E11" s="11" t="e">
        <f t="shared" ref="E11:K11" si="10">E85/E86</f>
        <v>#DIV/0!</v>
      </c>
      <c r="F11" s="11" t="e">
        <f t="shared" si="10"/>
        <v>#DIV/0!</v>
      </c>
      <c r="G11" s="11" t="e">
        <f t="shared" si="10"/>
        <v>#DIV/0!</v>
      </c>
      <c r="H11" s="11" t="e">
        <f t="shared" si="10"/>
        <v>#DIV/0!</v>
      </c>
      <c r="I11" s="11" t="e">
        <f t="shared" si="10"/>
        <v>#DIV/0!</v>
      </c>
      <c r="J11" s="11" t="e">
        <f t="shared" si="10"/>
        <v>#DIV/0!</v>
      </c>
      <c r="K11" s="11" t="e">
        <f t="shared" si="10"/>
        <v>#DIV/0!</v>
      </c>
    </row>
    <row r="12" spans="1:12" x14ac:dyDescent="0.25">
      <c r="C12" s="11" t="s">
        <v>53</v>
      </c>
      <c r="D12" s="11" t="e">
        <f>D85/D86</f>
        <v>#DIV/0!</v>
      </c>
      <c r="E12" s="11" t="e">
        <f t="shared" ref="E12:K12" si="11">E85/E86</f>
        <v>#DIV/0!</v>
      </c>
      <c r="F12" s="11" t="e">
        <f t="shared" si="11"/>
        <v>#DIV/0!</v>
      </c>
      <c r="G12" s="11" t="e">
        <f t="shared" si="11"/>
        <v>#DIV/0!</v>
      </c>
      <c r="H12" s="11" t="e">
        <f t="shared" si="11"/>
        <v>#DIV/0!</v>
      </c>
      <c r="I12" s="11" t="e">
        <f t="shared" si="11"/>
        <v>#DIV/0!</v>
      </c>
      <c r="J12" s="11" t="e">
        <f t="shared" si="11"/>
        <v>#DIV/0!</v>
      </c>
      <c r="K12" s="11" t="e">
        <f t="shared" si="11"/>
        <v>#DIV/0!</v>
      </c>
    </row>
    <row r="14" spans="1:12" x14ac:dyDescent="0.25">
      <c r="A14" s="10" t="s">
        <v>0</v>
      </c>
      <c r="B14" s="83" t="s">
        <v>1</v>
      </c>
      <c r="C14" s="10" t="s">
        <v>2</v>
      </c>
      <c r="D14" s="10" t="s">
        <v>3</v>
      </c>
      <c r="E14" s="10">
        <v>2018</v>
      </c>
      <c r="F14" s="10">
        <v>2019</v>
      </c>
      <c r="G14" s="10">
        <v>2020</v>
      </c>
      <c r="H14" s="10">
        <v>2021</v>
      </c>
      <c r="I14" s="10">
        <v>2022</v>
      </c>
      <c r="J14" s="10">
        <v>2023</v>
      </c>
      <c r="K14" s="10">
        <v>2024</v>
      </c>
    </row>
    <row r="15" spans="1:12" x14ac:dyDescent="0.25">
      <c r="A15" s="10">
        <v>1</v>
      </c>
      <c r="B15" s="83"/>
      <c r="C15" s="10"/>
      <c r="D15" s="31">
        <f>SUM(E15:K15)</f>
        <v>1372950724.96</v>
      </c>
      <c r="E15" s="31">
        <f>E27+E75+E111</f>
        <v>131073660</v>
      </c>
      <c r="F15" s="54">
        <f t="shared" ref="E15:K18" si="12">F27+F75+F111</f>
        <v>359867704.62000006</v>
      </c>
      <c r="G15" s="31">
        <f t="shared" si="12"/>
        <v>173630128.69999999</v>
      </c>
      <c r="H15" s="31">
        <f>H27+H75+H111</f>
        <v>75811821.609999999</v>
      </c>
      <c r="I15" s="31">
        <f t="shared" si="12"/>
        <v>189937410.03</v>
      </c>
      <c r="J15" s="31">
        <f t="shared" si="12"/>
        <v>221315000</v>
      </c>
      <c r="K15" s="31">
        <f t="shared" si="12"/>
        <v>221315000</v>
      </c>
      <c r="L15" s="46">
        <f>SUM(D17:D19)+D23++D21</f>
        <v>1372950724.96</v>
      </c>
    </row>
    <row r="16" spans="1:12" x14ac:dyDescent="0.25">
      <c r="A16" s="10"/>
      <c r="B16" s="83"/>
      <c r="C16" s="10" t="s">
        <v>22</v>
      </c>
      <c r="D16" s="31">
        <f t="shared" ref="D16:D79" si="13">SUM(E16:K16)</f>
        <v>828566124.95999992</v>
      </c>
      <c r="E16" s="31">
        <f t="shared" si="12"/>
        <v>131073660</v>
      </c>
      <c r="F16" s="54">
        <f t="shared" si="12"/>
        <v>274113104.62</v>
      </c>
      <c r="G16" s="54">
        <f t="shared" si="12"/>
        <v>173630128.69999999</v>
      </c>
      <c r="H16" s="54">
        <f t="shared" si="12"/>
        <v>75811821.609999999</v>
      </c>
      <c r="I16" s="54">
        <f t="shared" si="12"/>
        <v>173937410.03</v>
      </c>
      <c r="J16" s="31">
        <f t="shared" si="12"/>
        <v>0</v>
      </c>
      <c r="K16" s="31">
        <f t="shared" si="12"/>
        <v>0</v>
      </c>
      <c r="L16" s="47">
        <f>L15-D15</f>
        <v>0</v>
      </c>
    </row>
    <row r="17" spans="1:13" x14ac:dyDescent="0.25">
      <c r="A17" s="10"/>
      <c r="B17" s="83"/>
      <c r="C17" s="10" t="s">
        <v>5</v>
      </c>
      <c r="D17" s="31">
        <f t="shared" si="13"/>
        <v>0</v>
      </c>
      <c r="E17" s="31">
        <f t="shared" si="12"/>
        <v>0</v>
      </c>
      <c r="F17" s="31">
        <f t="shared" si="12"/>
        <v>0</v>
      </c>
      <c r="G17" s="31">
        <f t="shared" si="12"/>
        <v>0</v>
      </c>
      <c r="H17" s="31">
        <f t="shared" si="12"/>
        <v>0</v>
      </c>
      <c r="I17" s="31">
        <f t="shared" si="12"/>
        <v>0</v>
      </c>
      <c r="J17" s="31">
        <f t="shared" si="12"/>
        <v>0</v>
      </c>
      <c r="K17" s="31">
        <f t="shared" si="12"/>
        <v>0</v>
      </c>
      <c r="L17" s="45">
        <f>L16-D21</f>
        <v>-85754600</v>
      </c>
    </row>
    <row r="18" spans="1:13" x14ac:dyDescent="0.25">
      <c r="A18" s="10"/>
      <c r="B18" s="83"/>
      <c r="C18" s="10" t="s">
        <v>6</v>
      </c>
      <c r="D18" s="31">
        <f t="shared" si="13"/>
        <v>634790119.13999999</v>
      </c>
      <c r="E18" s="31">
        <f t="shared" si="12"/>
        <v>54151490</v>
      </c>
      <c r="F18" s="31">
        <f t="shared" si="12"/>
        <v>167653401.31</v>
      </c>
      <c r="G18" s="31">
        <f t="shared" si="12"/>
        <v>167269743.00999999</v>
      </c>
      <c r="H18" s="31">
        <f t="shared" si="12"/>
        <v>71905957.229999989</v>
      </c>
      <c r="I18" s="31">
        <f t="shared" si="12"/>
        <v>173809527.59</v>
      </c>
      <c r="J18" s="31">
        <f t="shared" si="12"/>
        <v>0</v>
      </c>
      <c r="K18" s="31">
        <f t="shared" si="12"/>
        <v>0</v>
      </c>
    </row>
    <row r="19" spans="1:13" x14ac:dyDescent="0.25">
      <c r="A19" s="10"/>
      <c r="B19" s="83"/>
      <c r="C19" s="10" t="s">
        <v>7</v>
      </c>
      <c r="D19" s="31">
        <f t="shared" si="13"/>
        <v>193776005.81999999</v>
      </c>
      <c r="E19" s="31">
        <f t="shared" ref="E19:K26" si="14">E31+E79+E116</f>
        <v>76922170</v>
      </c>
      <c r="F19" s="31">
        <f t="shared" si="14"/>
        <v>106459703.31</v>
      </c>
      <c r="G19" s="31">
        <f t="shared" si="14"/>
        <v>6360385.6900000004</v>
      </c>
      <c r="H19" s="31">
        <f t="shared" si="14"/>
        <v>3905864.38</v>
      </c>
      <c r="I19" s="31">
        <f t="shared" si="14"/>
        <v>127882.44</v>
      </c>
      <c r="J19" s="31">
        <f t="shared" si="14"/>
        <v>0</v>
      </c>
      <c r="K19" s="31">
        <f t="shared" si="14"/>
        <v>0</v>
      </c>
    </row>
    <row r="20" spans="1:13" x14ac:dyDescent="0.25">
      <c r="A20" s="9"/>
      <c r="B20" s="84"/>
      <c r="C20" s="9" t="s">
        <v>44</v>
      </c>
      <c r="D20" s="31">
        <f t="shared" si="13"/>
        <v>0</v>
      </c>
      <c r="E20" s="39">
        <f t="shared" ref="E20:F20" si="15">E143</f>
        <v>0</v>
      </c>
      <c r="F20" s="39">
        <f t="shared" si="15"/>
        <v>0</v>
      </c>
      <c r="G20" s="39">
        <f>G143</f>
        <v>0</v>
      </c>
      <c r="H20" s="39">
        <f t="shared" ref="H20:K20" si="16">H143</f>
        <v>0</v>
      </c>
      <c r="I20" s="39">
        <f t="shared" si="16"/>
        <v>0</v>
      </c>
      <c r="J20" s="39">
        <f t="shared" si="16"/>
        <v>0</v>
      </c>
      <c r="K20" s="39">
        <f t="shared" si="16"/>
        <v>0</v>
      </c>
    </row>
    <row r="21" spans="1:13" x14ac:dyDescent="0.25">
      <c r="A21" s="10"/>
      <c r="B21" s="83"/>
      <c r="C21" s="10" t="s">
        <v>43</v>
      </c>
      <c r="D21" s="31">
        <f t="shared" si="13"/>
        <v>85754600</v>
      </c>
      <c r="E21" s="31">
        <f t="shared" si="14"/>
        <v>0</v>
      </c>
      <c r="F21" s="31">
        <f t="shared" si="14"/>
        <v>85754600</v>
      </c>
      <c r="G21" s="31">
        <f t="shared" si="14"/>
        <v>0</v>
      </c>
      <c r="H21" s="31">
        <f t="shared" si="14"/>
        <v>0</v>
      </c>
      <c r="I21" s="31">
        <f t="shared" si="14"/>
        <v>0</v>
      </c>
      <c r="J21" s="31">
        <f t="shared" si="14"/>
        <v>0</v>
      </c>
      <c r="K21" s="31">
        <f t="shared" si="14"/>
        <v>0</v>
      </c>
    </row>
    <row r="22" spans="1:13" x14ac:dyDescent="0.25">
      <c r="A22" s="10"/>
      <c r="B22" s="83"/>
      <c r="C22" s="10" t="s">
        <v>8</v>
      </c>
      <c r="D22" s="31">
        <f t="shared" si="13"/>
        <v>828566124.95999992</v>
      </c>
      <c r="E22" s="31">
        <f t="shared" si="14"/>
        <v>131073660</v>
      </c>
      <c r="F22" s="31">
        <f t="shared" si="14"/>
        <v>274113104.62</v>
      </c>
      <c r="G22" s="31">
        <f t="shared" si="14"/>
        <v>173630128.69999999</v>
      </c>
      <c r="H22" s="31">
        <f>H34+H82+H119</f>
        <v>75811821.609999999</v>
      </c>
      <c r="I22" s="31">
        <f t="shared" si="14"/>
        <v>173937410.03</v>
      </c>
      <c r="J22" s="31">
        <f t="shared" si="14"/>
        <v>0</v>
      </c>
      <c r="K22" s="31">
        <f t="shared" si="14"/>
        <v>0</v>
      </c>
      <c r="L22" s="46">
        <f>SUM(D22:D23)</f>
        <v>1287196124.96</v>
      </c>
      <c r="M22" s="55">
        <f>L22-D15</f>
        <v>-85754600</v>
      </c>
    </row>
    <row r="23" spans="1:13" x14ac:dyDescent="0.25">
      <c r="A23" s="10"/>
      <c r="B23" s="83"/>
      <c r="C23" s="10" t="s">
        <v>9</v>
      </c>
      <c r="D23" s="31">
        <f t="shared" si="13"/>
        <v>458630000</v>
      </c>
      <c r="E23" s="31">
        <f t="shared" si="14"/>
        <v>0</v>
      </c>
      <c r="F23" s="31">
        <f t="shared" si="14"/>
        <v>0</v>
      </c>
      <c r="G23" s="31">
        <f t="shared" si="14"/>
        <v>0</v>
      </c>
      <c r="H23" s="31">
        <f t="shared" si="14"/>
        <v>0</v>
      </c>
      <c r="I23" s="31">
        <f t="shared" si="14"/>
        <v>16000000</v>
      </c>
      <c r="J23" s="31">
        <f t="shared" si="14"/>
        <v>221315000</v>
      </c>
      <c r="K23" s="31">
        <f t="shared" si="14"/>
        <v>221315000</v>
      </c>
      <c r="L23" s="46">
        <f>SUM(D24:D26)</f>
        <v>458630000</v>
      </c>
    </row>
    <row r="24" spans="1:13" x14ac:dyDescent="0.25">
      <c r="A24" s="10"/>
      <c r="B24" s="83"/>
      <c r="C24" s="10" t="s">
        <v>5</v>
      </c>
      <c r="D24" s="31">
        <f t="shared" si="13"/>
        <v>0</v>
      </c>
      <c r="E24" s="31">
        <f t="shared" si="14"/>
        <v>0</v>
      </c>
      <c r="F24" s="31">
        <f t="shared" si="14"/>
        <v>0</v>
      </c>
      <c r="G24" s="31">
        <f t="shared" si="14"/>
        <v>0</v>
      </c>
      <c r="H24" s="31">
        <f t="shared" si="14"/>
        <v>0</v>
      </c>
      <c r="I24" s="31">
        <f t="shared" si="14"/>
        <v>0</v>
      </c>
      <c r="J24" s="31">
        <f t="shared" si="14"/>
        <v>0</v>
      </c>
      <c r="K24" s="31">
        <f t="shared" si="14"/>
        <v>0</v>
      </c>
    </row>
    <row r="25" spans="1:13" x14ac:dyDescent="0.25">
      <c r="A25" s="10"/>
      <c r="B25" s="83"/>
      <c r="C25" s="10" t="s">
        <v>6</v>
      </c>
      <c r="D25" s="31">
        <f t="shared" si="13"/>
        <v>440230000</v>
      </c>
      <c r="E25" s="31">
        <f t="shared" si="14"/>
        <v>0</v>
      </c>
      <c r="F25" s="31">
        <f t="shared" si="14"/>
        <v>0</v>
      </c>
      <c r="G25" s="31">
        <f t="shared" si="14"/>
        <v>0</v>
      </c>
      <c r="H25" s="31">
        <f t="shared" si="14"/>
        <v>0</v>
      </c>
      <c r="I25" s="31">
        <f t="shared" si="14"/>
        <v>15200000</v>
      </c>
      <c r="J25" s="31">
        <f t="shared" si="14"/>
        <v>212515000</v>
      </c>
      <c r="K25" s="31">
        <f t="shared" si="14"/>
        <v>212515000</v>
      </c>
    </row>
    <row r="26" spans="1:13" x14ac:dyDescent="0.25">
      <c r="A26" s="10"/>
      <c r="B26" s="83"/>
      <c r="C26" s="10" t="s">
        <v>7</v>
      </c>
      <c r="D26" s="31">
        <f t="shared" si="13"/>
        <v>18400000</v>
      </c>
      <c r="E26" s="31">
        <f t="shared" si="14"/>
        <v>0</v>
      </c>
      <c r="F26" s="31">
        <f t="shared" si="14"/>
        <v>0</v>
      </c>
      <c r="G26" s="31">
        <f t="shared" si="14"/>
        <v>0</v>
      </c>
      <c r="H26" s="31">
        <f t="shared" si="14"/>
        <v>0</v>
      </c>
      <c r="I26" s="31">
        <f t="shared" si="14"/>
        <v>800000</v>
      </c>
      <c r="J26" s="31">
        <f t="shared" si="14"/>
        <v>8800000</v>
      </c>
      <c r="K26" s="31">
        <f t="shared" si="14"/>
        <v>8800000</v>
      </c>
    </row>
    <row r="27" spans="1:13" ht="30" x14ac:dyDescent="0.25">
      <c r="A27" s="10">
        <v>2</v>
      </c>
      <c r="B27" s="83" t="s">
        <v>38</v>
      </c>
      <c r="C27" s="10"/>
      <c r="D27" s="31">
        <f t="shared" si="13"/>
        <v>745283939.88</v>
      </c>
      <c r="E27" s="31">
        <f>SUM(E29:E32)+E35</f>
        <v>27554470</v>
      </c>
      <c r="F27" s="54">
        <f t="shared" ref="F27:I27" si="17">SUM(F29:F32)+F35</f>
        <v>103793798.53999999</v>
      </c>
      <c r="G27" s="54">
        <f t="shared" si="17"/>
        <v>120706389.7</v>
      </c>
      <c r="H27" s="31">
        <f t="shared" si="17"/>
        <v>45346871.609999999</v>
      </c>
      <c r="I27" s="31">
        <f t="shared" si="17"/>
        <v>127882410.03</v>
      </c>
      <c r="J27" s="31">
        <f t="shared" ref="J27:K27" si="18">SUM(J29:J32)+J35</f>
        <v>160000000</v>
      </c>
      <c r="K27" s="31">
        <f t="shared" si="18"/>
        <v>160000000</v>
      </c>
    </row>
    <row r="28" spans="1:13" x14ac:dyDescent="0.25">
      <c r="A28" s="10"/>
      <c r="B28" s="83"/>
      <c r="C28" s="10" t="s">
        <v>22</v>
      </c>
      <c r="D28" s="31">
        <f t="shared" si="13"/>
        <v>425283939.88</v>
      </c>
      <c r="E28" s="32">
        <f t="shared" ref="E28:K32" si="19">E40+E52+E64</f>
        <v>27554470</v>
      </c>
      <c r="F28" s="70">
        <f t="shared" si="19"/>
        <v>103793798.53999999</v>
      </c>
      <c r="G28" s="32">
        <f t="shared" si="19"/>
        <v>120706389.7</v>
      </c>
      <c r="H28" s="32">
        <f t="shared" si="19"/>
        <v>45346871.609999999</v>
      </c>
      <c r="I28" s="32">
        <f t="shared" si="19"/>
        <v>127882410.03</v>
      </c>
      <c r="J28" s="32">
        <f t="shared" si="19"/>
        <v>0</v>
      </c>
      <c r="K28" s="32">
        <f t="shared" si="19"/>
        <v>0</v>
      </c>
    </row>
    <row r="29" spans="1:13" x14ac:dyDescent="0.25">
      <c r="A29" s="10"/>
      <c r="B29" s="83"/>
      <c r="C29" s="10" t="s">
        <v>5</v>
      </c>
      <c r="D29" s="31">
        <f t="shared" si="13"/>
        <v>0</v>
      </c>
      <c r="E29" s="32">
        <f t="shared" si="19"/>
        <v>0</v>
      </c>
      <c r="F29" s="32">
        <f t="shared" si="19"/>
        <v>0</v>
      </c>
      <c r="G29" s="32">
        <f t="shared" si="19"/>
        <v>0</v>
      </c>
      <c r="H29" s="32">
        <f t="shared" si="19"/>
        <v>0</v>
      </c>
      <c r="I29" s="32">
        <f t="shared" si="19"/>
        <v>0</v>
      </c>
      <c r="J29" s="32">
        <f t="shared" si="19"/>
        <v>0</v>
      </c>
      <c r="K29" s="32">
        <f t="shared" si="19"/>
        <v>0</v>
      </c>
    </row>
    <row r="30" spans="1:13" x14ac:dyDescent="0.25">
      <c r="A30" s="10"/>
      <c r="B30" s="83"/>
      <c r="C30" s="10" t="s">
        <v>6</v>
      </c>
      <c r="D30" s="31">
        <f t="shared" si="13"/>
        <v>407827183.01999998</v>
      </c>
      <c r="E30" s="32">
        <f t="shared" si="19"/>
        <v>25632300</v>
      </c>
      <c r="F30" s="32">
        <f t="shared" si="19"/>
        <v>98594862.189999998</v>
      </c>
      <c r="G30" s="32">
        <f t="shared" si="19"/>
        <v>114404486.01000001</v>
      </c>
      <c r="H30" s="32">
        <f t="shared" si="19"/>
        <v>41441007.229999997</v>
      </c>
      <c r="I30" s="32">
        <f t="shared" si="19"/>
        <v>127754527.59</v>
      </c>
      <c r="J30" s="32">
        <f t="shared" si="19"/>
        <v>0</v>
      </c>
      <c r="K30" s="32">
        <f t="shared" si="19"/>
        <v>0</v>
      </c>
    </row>
    <row r="31" spans="1:13" x14ac:dyDescent="0.25">
      <c r="A31" s="10"/>
      <c r="B31" s="83"/>
      <c r="C31" s="10" t="s">
        <v>7</v>
      </c>
      <c r="D31" s="31">
        <f t="shared" si="13"/>
        <v>17456756.859999999</v>
      </c>
      <c r="E31" s="32">
        <f t="shared" si="19"/>
        <v>1922170</v>
      </c>
      <c r="F31" s="32">
        <f t="shared" si="19"/>
        <v>5198936.3499999996</v>
      </c>
      <c r="G31" s="32">
        <f>G43+G55+G67</f>
        <v>6301903.6900000004</v>
      </c>
      <c r="H31" s="32">
        <f t="shared" si="19"/>
        <v>3905864.38</v>
      </c>
      <c r="I31" s="32">
        <f t="shared" si="19"/>
        <v>127882.44</v>
      </c>
      <c r="J31" s="32">
        <f t="shared" si="19"/>
        <v>0</v>
      </c>
      <c r="K31" s="32">
        <f t="shared" si="19"/>
        <v>0</v>
      </c>
    </row>
    <row r="32" spans="1:13" x14ac:dyDescent="0.25">
      <c r="A32" s="10"/>
      <c r="B32" s="83"/>
      <c r="C32" s="10" t="s">
        <v>36</v>
      </c>
      <c r="D32" s="31">
        <f t="shared" si="13"/>
        <v>0</v>
      </c>
      <c r="E32" s="32">
        <f t="shared" si="19"/>
        <v>0</v>
      </c>
      <c r="F32" s="32">
        <f t="shared" si="19"/>
        <v>0</v>
      </c>
      <c r="G32" s="32">
        <f t="shared" si="19"/>
        <v>0</v>
      </c>
      <c r="H32" s="32">
        <f t="shared" si="19"/>
        <v>0</v>
      </c>
      <c r="I32" s="32">
        <f t="shared" si="19"/>
        <v>0</v>
      </c>
      <c r="J32" s="32">
        <f t="shared" si="19"/>
        <v>0</v>
      </c>
      <c r="K32" s="32">
        <f t="shared" si="19"/>
        <v>0</v>
      </c>
    </row>
    <row r="33" spans="1:12" x14ac:dyDescent="0.25">
      <c r="A33" s="10"/>
      <c r="B33" s="83"/>
      <c r="C33" s="10" t="s">
        <v>43</v>
      </c>
      <c r="D33" s="31">
        <f t="shared" si="13"/>
        <v>0</v>
      </c>
      <c r="E33" s="32"/>
      <c r="F33" s="32"/>
      <c r="G33" s="32"/>
      <c r="H33" s="32"/>
      <c r="I33" s="32"/>
      <c r="J33" s="32"/>
      <c r="K33" s="32"/>
    </row>
    <row r="34" spans="1:12" x14ac:dyDescent="0.25">
      <c r="A34" s="10"/>
      <c r="B34" s="83"/>
      <c r="C34" s="10" t="s">
        <v>8</v>
      </c>
      <c r="D34" s="31">
        <f t="shared" si="13"/>
        <v>425283939.88</v>
      </c>
      <c r="E34" s="32">
        <f t="shared" ref="E34:K38" si="20">E46+E58+E70</f>
        <v>27554470</v>
      </c>
      <c r="F34" s="32">
        <f t="shared" si="20"/>
        <v>103793798.53999999</v>
      </c>
      <c r="G34" s="32">
        <f t="shared" si="20"/>
        <v>120706389.7</v>
      </c>
      <c r="H34" s="32">
        <f t="shared" si="20"/>
        <v>45346871.609999999</v>
      </c>
      <c r="I34" s="32">
        <f t="shared" si="20"/>
        <v>127882410.03</v>
      </c>
      <c r="J34" s="32">
        <f t="shared" si="20"/>
        <v>0</v>
      </c>
      <c r="K34" s="32">
        <f t="shared" si="20"/>
        <v>0</v>
      </c>
    </row>
    <row r="35" spans="1:12" x14ac:dyDescent="0.25">
      <c r="A35" s="10"/>
      <c r="B35" s="83"/>
      <c r="C35" s="10" t="s">
        <v>9</v>
      </c>
      <c r="D35" s="31">
        <f t="shared" si="13"/>
        <v>320000000</v>
      </c>
      <c r="E35" s="32">
        <f t="shared" si="20"/>
        <v>0</v>
      </c>
      <c r="F35" s="32">
        <f t="shared" si="20"/>
        <v>0</v>
      </c>
      <c r="G35" s="32">
        <f t="shared" si="20"/>
        <v>0</v>
      </c>
      <c r="H35" s="32">
        <f t="shared" si="20"/>
        <v>0</v>
      </c>
      <c r="I35" s="32">
        <f t="shared" si="20"/>
        <v>0</v>
      </c>
      <c r="J35" s="32">
        <f t="shared" si="20"/>
        <v>160000000</v>
      </c>
      <c r="K35" s="32">
        <f t="shared" si="20"/>
        <v>160000000</v>
      </c>
    </row>
    <row r="36" spans="1:12" x14ac:dyDescent="0.25">
      <c r="A36" s="10"/>
      <c r="B36" s="83"/>
      <c r="C36" s="10" t="s">
        <v>5</v>
      </c>
      <c r="D36" s="31">
        <f t="shared" si="13"/>
        <v>0</v>
      </c>
      <c r="E36" s="32">
        <f t="shared" si="20"/>
        <v>0</v>
      </c>
      <c r="F36" s="32">
        <f t="shared" si="20"/>
        <v>0</v>
      </c>
      <c r="G36" s="32">
        <f t="shared" si="20"/>
        <v>0</v>
      </c>
      <c r="H36" s="32">
        <f t="shared" si="20"/>
        <v>0</v>
      </c>
      <c r="I36" s="32">
        <f t="shared" si="20"/>
        <v>0</v>
      </c>
      <c r="J36" s="32">
        <f t="shared" si="20"/>
        <v>0</v>
      </c>
      <c r="K36" s="32">
        <f t="shared" si="20"/>
        <v>0</v>
      </c>
    </row>
    <row r="37" spans="1:12" x14ac:dyDescent="0.25">
      <c r="A37" s="10"/>
      <c r="B37" s="83"/>
      <c r="C37" s="10" t="s">
        <v>6</v>
      </c>
      <c r="D37" s="31">
        <f t="shared" si="13"/>
        <v>304000000</v>
      </c>
      <c r="E37" s="32">
        <f t="shared" si="20"/>
        <v>0</v>
      </c>
      <c r="F37" s="32">
        <f t="shared" si="20"/>
        <v>0</v>
      </c>
      <c r="G37" s="32">
        <f t="shared" si="20"/>
        <v>0</v>
      </c>
      <c r="H37" s="32">
        <f t="shared" si="20"/>
        <v>0</v>
      </c>
      <c r="I37" s="32">
        <f t="shared" si="20"/>
        <v>0</v>
      </c>
      <c r="J37" s="32">
        <f t="shared" si="20"/>
        <v>152000000</v>
      </c>
      <c r="K37" s="32">
        <f t="shared" si="20"/>
        <v>152000000</v>
      </c>
    </row>
    <row r="38" spans="1:12" x14ac:dyDescent="0.25">
      <c r="A38" s="10"/>
      <c r="B38" s="83"/>
      <c r="C38" s="10" t="s">
        <v>7</v>
      </c>
      <c r="D38" s="31">
        <f t="shared" si="13"/>
        <v>16000000</v>
      </c>
      <c r="E38" s="32">
        <f t="shared" si="20"/>
        <v>0</v>
      </c>
      <c r="F38" s="32">
        <f t="shared" si="20"/>
        <v>0</v>
      </c>
      <c r="G38" s="32">
        <f t="shared" si="20"/>
        <v>0</v>
      </c>
      <c r="H38" s="32">
        <f t="shared" si="20"/>
        <v>0</v>
      </c>
      <c r="I38" s="32">
        <f t="shared" si="20"/>
        <v>0</v>
      </c>
      <c r="J38" s="32">
        <f t="shared" si="20"/>
        <v>8000000</v>
      </c>
      <c r="K38" s="32">
        <f t="shared" si="20"/>
        <v>8000000</v>
      </c>
    </row>
    <row r="39" spans="1:12" ht="45" x14ac:dyDescent="0.25">
      <c r="A39" s="10" t="s">
        <v>10</v>
      </c>
      <c r="B39" s="83" t="s">
        <v>59</v>
      </c>
      <c r="C39" s="10"/>
      <c r="D39" s="31">
        <f t="shared" si="13"/>
        <v>745099117.10000002</v>
      </c>
      <c r="E39" s="31">
        <f>SUM(E41:E44)+E47</f>
        <v>27554470</v>
      </c>
      <c r="F39" s="31">
        <f t="shared" ref="F39:I39" si="21">SUM(F41:F44)+F47</f>
        <v>103784065.45999999</v>
      </c>
      <c r="G39" s="31">
        <f t="shared" si="21"/>
        <v>120531300</v>
      </c>
      <c r="H39" s="31">
        <f t="shared" si="21"/>
        <v>45346871.609999999</v>
      </c>
      <c r="I39" s="31">
        <f t="shared" si="21"/>
        <v>127882410.03</v>
      </c>
      <c r="J39" s="31">
        <f t="shared" ref="J39:K39" si="22">SUM(J41:J44)+J47</f>
        <v>160000000</v>
      </c>
      <c r="K39" s="31">
        <f t="shared" si="22"/>
        <v>160000000</v>
      </c>
    </row>
    <row r="40" spans="1:12" ht="30" x14ac:dyDescent="0.25">
      <c r="A40" s="10"/>
      <c r="B40" s="83" t="s">
        <v>42</v>
      </c>
      <c r="C40" s="10" t="s">
        <v>22</v>
      </c>
      <c r="D40" s="31">
        <f t="shared" si="13"/>
        <v>425099117.10000002</v>
      </c>
      <c r="E40" s="33">
        <f>E41+E42+E43+E44</f>
        <v>27554470</v>
      </c>
      <c r="F40" s="33">
        <f t="shared" ref="F40:K40" si="23">F41+F42+F43+F44</f>
        <v>103784065.45999999</v>
      </c>
      <c r="G40" s="33">
        <f t="shared" si="23"/>
        <v>120531300</v>
      </c>
      <c r="H40" s="33">
        <f t="shared" si="23"/>
        <v>45346871.609999999</v>
      </c>
      <c r="I40" s="33">
        <f t="shared" si="23"/>
        <v>127882410.03</v>
      </c>
      <c r="J40" s="33">
        <f t="shared" si="23"/>
        <v>0</v>
      </c>
      <c r="K40" s="33">
        <f t="shared" si="23"/>
        <v>0</v>
      </c>
    </row>
    <row r="41" spans="1:12" x14ac:dyDescent="0.25">
      <c r="A41" s="10"/>
      <c r="B41" s="83"/>
      <c r="C41" s="10" t="s">
        <v>5</v>
      </c>
      <c r="D41" s="31">
        <f t="shared" si="13"/>
        <v>0</v>
      </c>
      <c r="E41" s="29"/>
      <c r="F41" s="29"/>
      <c r="G41" s="29"/>
      <c r="H41" s="29"/>
      <c r="I41" s="29"/>
      <c r="J41" s="29"/>
      <c r="K41" s="29"/>
    </row>
    <row r="42" spans="1:12" x14ac:dyDescent="0.25">
      <c r="A42" s="10"/>
      <c r="B42" s="83"/>
      <c r="C42" s="10" t="s">
        <v>6</v>
      </c>
      <c r="D42" s="31">
        <f t="shared" si="13"/>
        <v>407827183.01999998</v>
      </c>
      <c r="E42" s="29">
        <f>(25095.27+537.03)*1000</f>
        <v>25632300</v>
      </c>
      <c r="F42" s="53">
        <v>98594862.189999998</v>
      </c>
      <c r="G42" s="76">
        <v>114404486.01000001</v>
      </c>
      <c r="H42" s="68">
        <v>41441007.229999997</v>
      </c>
      <c r="I42" s="29">
        <v>127754527.59</v>
      </c>
      <c r="J42" s="29"/>
      <c r="K42" s="29"/>
      <c r="L42" s="45">
        <f>G42+G49</f>
        <v>114404486.01000001</v>
      </c>
    </row>
    <row r="43" spans="1:12" x14ac:dyDescent="0.25">
      <c r="A43" s="10"/>
      <c r="B43" s="83"/>
      <c r="C43" s="10" t="s">
        <v>7</v>
      </c>
      <c r="D43" s="31">
        <f t="shared" si="13"/>
        <v>17271934.080000002</v>
      </c>
      <c r="E43" s="30">
        <f>(1320.8+28.27+573.1)*1000</f>
        <v>1922170</v>
      </c>
      <c r="F43" s="52">
        <v>5189203.2699999996</v>
      </c>
      <c r="G43" s="75">
        <v>6126813.9900000002</v>
      </c>
      <c r="H43" s="69">
        <v>3905864.38</v>
      </c>
      <c r="I43" s="30">
        <v>127882.44</v>
      </c>
      <c r="J43" s="30"/>
      <c r="K43" s="30"/>
      <c r="L43" s="45">
        <f>G43+G50+G55</f>
        <v>6301903.6900000004</v>
      </c>
    </row>
    <row r="44" spans="1:12" x14ac:dyDescent="0.25">
      <c r="A44" s="10"/>
      <c r="B44" s="83"/>
      <c r="C44" s="10" t="s">
        <v>36</v>
      </c>
      <c r="D44" s="31">
        <f t="shared" si="13"/>
        <v>0</v>
      </c>
      <c r="E44" s="30"/>
      <c r="F44" s="52"/>
      <c r="G44" s="30"/>
      <c r="H44" s="30"/>
      <c r="I44" s="30"/>
      <c r="J44" s="30"/>
      <c r="K44" s="30"/>
      <c r="L44" s="45">
        <f>L42/L43</f>
        <v>18.1539565879973</v>
      </c>
    </row>
    <row r="45" spans="1:12" x14ac:dyDescent="0.25">
      <c r="A45" s="10"/>
      <c r="B45" s="83"/>
      <c r="C45" s="10" t="s">
        <v>43</v>
      </c>
      <c r="D45" s="31">
        <f t="shared" si="13"/>
        <v>0</v>
      </c>
      <c r="E45" s="30"/>
      <c r="F45" s="52"/>
      <c r="G45" s="30"/>
      <c r="H45" s="30"/>
      <c r="I45" s="30"/>
      <c r="J45" s="30"/>
      <c r="K45" s="30"/>
    </row>
    <row r="46" spans="1:12" x14ac:dyDescent="0.25">
      <c r="A46" s="10"/>
      <c r="B46" s="83"/>
      <c r="C46" s="10" t="s">
        <v>8</v>
      </c>
      <c r="D46" s="31">
        <f t="shared" si="13"/>
        <v>425099117.10000002</v>
      </c>
      <c r="E46" s="29">
        <f>E39-E47</f>
        <v>27554470</v>
      </c>
      <c r="F46" s="53">
        <f t="shared" ref="F46:K46" si="24">F39-F47</f>
        <v>103784065.45999999</v>
      </c>
      <c r="G46" s="76">
        <f t="shared" si="24"/>
        <v>120531300</v>
      </c>
      <c r="H46" s="29">
        <f t="shared" si="24"/>
        <v>45346871.609999999</v>
      </c>
      <c r="I46" s="29">
        <f t="shared" si="24"/>
        <v>127882410.03</v>
      </c>
      <c r="J46" s="29">
        <f t="shared" si="24"/>
        <v>0</v>
      </c>
      <c r="K46" s="29">
        <f t="shared" si="24"/>
        <v>0</v>
      </c>
    </row>
    <row r="47" spans="1:12" x14ac:dyDescent="0.25">
      <c r="A47" s="10"/>
      <c r="B47" s="83"/>
      <c r="C47" s="10" t="s">
        <v>9</v>
      </c>
      <c r="D47" s="31">
        <f t="shared" si="13"/>
        <v>320000000</v>
      </c>
      <c r="E47" s="34">
        <f>SUM(E48:E50)</f>
        <v>0</v>
      </c>
      <c r="F47" s="34">
        <f t="shared" ref="F47:K47" si="25">SUM(F48:F50)</f>
        <v>0</v>
      </c>
      <c r="G47" s="34">
        <f t="shared" si="25"/>
        <v>0</v>
      </c>
      <c r="H47" s="34">
        <f t="shared" si="25"/>
        <v>0</v>
      </c>
      <c r="I47" s="34">
        <f t="shared" si="25"/>
        <v>0</v>
      </c>
      <c r="J47" s="34">
        <f t="shared" si="25"/>
        <v>160000000</v>
      </c>
      <c r="K47" s="34">
        <f t="shared" si="25"/>
        <v>160000000</v>
      </c>
    </row>
    <row r="48" spans="1:12" x14ac:dyDescent="0.25">
      <c r="A48" s="10"/>
      <c r="B48" s="83"/>
      <c r="C48" s="10" t="s">
        <v>5</v>
      </c>
      <c r="D48" s="31">
        <f t="shared" si="13"/>
        <v>0</v>
      </c>
      <c r="E48" s="29"/>
      <c r="F48" s="29"/>
      <c r="G48" s="29"/>
      <c r="H48" s="29"/>
      <c r="I48" s="29"/>
      <c r="J48" s="29"/>
      <c r="K48" s="29"/>
    </row>
    <row r="49" spans="1:11" s="11" customFormat="1" x14ac:dyDescent="0.25">
      <c r="A49" s="10"/>
      <c r="B49" s="83"/>
      <c r="C49" s="10" t="s">
        <v>6</v>
      </c>
      <c r="D49" s="31">
        <f t="shared" si="13"/>
        <v>304000000</v>
      </c>
      <c r="E49" s="29">
        <v>0</v>
      </c>
      <c r="F49" s="29"/>
      <c r="G49" s="29"/>
      <c r="H49" s="29"/>
      <c r="I49" s="29"/>
      <c r="J49" s="29">
        <v>152000000</v>
      </c>
      <c r="K49" s="29">
        <v>152000000</v>
      </c>
    </row>
    <row r="50" spans="1:11" s="11" customFormat="1" x14ac:dyDescent="0.25">
      <c r="A50" s="10"/>
      <c r="B50" s="83"/>
      <c r="C50" s="10" t="s">
        <v>7</v>
      </c>
      <c r="D50" s="31">
        <f t="shared" si="13"/>
        <v>16000000</v>
      </c>
      <c r="E50" s="29"/>
      <c r="F50" s="29"/>
      <c r="G50" s="29"/>
      <c r="H50" s="29"/>
      <c r="I50" s="29"/>
      <c r="J50" s="29">
        <v>8000000</v>
      </c>
      <c r="K50" s="29">
        <v>8000000</v>
      </c>
    </row>
    <row r="51" spans="1:11" s="11" customFormat="1" ht="30" x14ac:dyDescent="0.25">
      <c r="A51" s="10" t="s">
        <v>12</v>
      </c>
      <c r="B51" s="83" t="s">
        <v>41</v>
      </c>
      <c r="C51" s="10"/>
      <c r="D51" s="31">
        <f t="shared" si="13"/>
        <v>184822.78</v>
      </c>
      <c r="E51" s="31">
        <f>SUM(E53:E56)+E59</f>
        <v>0</v>
      </c>
      <c r="F51" s="31">
        <f t="shared" ref="F51:I51" si="26">SUM(F53:F56)+F59</f>
        <v>9733.08</v>
      </c>
      <c r="G51" s="31">
        <f t="shared" si="26"/>
        <v>175089.7</v>
      </c>
      <c r="H51" s="31">
        <f t="shared" si="26"/>
        <v>0</v>
      </c>
      <c r="I51" s="31">
        <f t="shared" si="26"/>
        <v>0</v>
      </c>
      <c r="J51" s="31">
        <f t="shared" ref="J51:K51" si="27">SUM(J53:J56)+J59</f>
        <v>0</v>
      </c>
      <c r="K51" s="31">
        <f t="shared" si="27"/>
        <v>0</v>
      </c>
    </row>
    <row r="52" spans="1:11" s="11" customFormat="1" x14ac:dyDescent="0.25">
      <c r="A52" s="10"/>
      <c r="B52" s="83"/>
      <c r="C52" s="10" t="s">
        <v>22</v>
      </c>
      <c r="D52" s="31">
        <f t="shared" si="13"/>
        <v>184822.78</v>
      </c>
      <c r="E52" s="33">
        <f>E53+E54+E55+E56</f>
        <v>0</v>
      </c>
      <c r="F52" s="33">
        <f t="shared" ref="F52:K52" si="28">F53+F54+F55+F56</f>
        <v>9733.08</v>
      </c>
      <c r="G52" s="33">
        <f t="shared" si="28"/>
        <v>175089.7</v>
      </c>
      <c r="H52" s="33">
        <f t="shared" si="28"/>
        <v>0</v>
      </c>
      <c r="I52" s="33">
        <f t="shared" si="28"/>
        <v>0</v>
      </c>
      <c r="J52" s="33">
        <f t="shared" si="28"/>
        <v>0</v>
      </c>
      <c r="K52" s="33">
        <f t="shared" si="28"/>
        <v>0</v>
      </c>
    </row>
    <row r="53" spans="1:11" s="11" customFormat="1" x14ac:dyDescent="0.25">
      <c r="A53" s="10"/>
      <c r="B53" s="83"/>
      <c r="C53" s="10" t="s">
        <v>5</v>
      </c>
      <c r="D53" s="31">
        <f t="shared" si="13"/>
        <v>0</v>
      </c>
      <c r="E53" s="29"/>
      <c r="F53" s="29"/>
      <c r="G53" s="29"/>
      <c r="H53" s="29"/>
      <c r="I53" s="29"/>
      <c r="J53" s="29"/>
      <c r="K53" s="29"/>
    </row>
    <row r="54" spans="1:11" s="11" customFormat="1" x14ac:dyDescent="0.25">
      <c r="A54" s="10"/>
      <c r="B54" s="83"/>
      <c r="C54" s="10" t="s">
        <v>6</v>
      </c>
      <c r="D54" s="31">
        <f t="shared" si="13"/>
        <v>0</v>
      </c>
      <c r="E54" s="29">
        <v>0</v>
      </c>
      <c r="F54" s="29"/>
      <c r="G54" s="29"/>
      <c r="H54" s="29"/>
      <c r="I54" s="29"/>
      <c r="J54" s="29"/>
      <c r="K54" s="29"/>
    </row>
    <row r="55" spans="1:11" s="11" customFormat="1" x14ac:dyDescent="0.25">
      <c r="A55" s="10"/>
      <c r="B55" s="83"/>
      <c r="C55" s="10" t="s">
        <v>7</v>
      </c>
      <c r="D55" s="31">
        <f t="shared" si="13"/>
        <v>184822.78</v>
      </c>
      <c r="E55" s="30">
        <v>0</v>
      </c>
      <c r="F55" s="69">
        <v>9733.08</v>
      </c>
      <c r="G55" s="75">
        <v>175089.7</v>
      </c>
      <c r="H55" s="30"/>
      <c r="I55" s="30"/>
      <c r="J55" s="30"/>
      <c r="K55" s="30"/>
    </row>
    <row r="56" spans="1:11" s="11" customFormat="1" x14ac:dyDescent="0.25">
      <c r="A56" s="10"/>
      <c r="B56" s="83"/>
      <c r="C56" s="10" t="s">
        <v>36</v>
      </c>
      <c r="D56" s="31">
        <f t="shared" si="13"/>
        <v>0</v>
      </c>
      <c r="E56" s="30"/>
      <c r="F56" s="30"/>
      <c r="G56" s="30"/>
      <c r="H56" s="30"/>
      <c r="I56" s="30"/>
      <c r="J56" s="30"/>
      <c r="K56" s="30"/>
    </row>
    <row r="57" spans="1:11" s="11" customFormat="1" x14ac:dyDescent="0.25">
      <c r="A57" s="10"/>
      <c r="B57" s="83"/>
      <c r="C57" s="10" t="s">
        <v>43</v>
      </c>
      <c r="D57" s="31">
        <f t="shared" si="13"/>
        <v>0</v>
      </c>
      <c r="E57" s="30"/>
      <c r="F57" s="30"/>
      <c r="G57" s="30"/>
      <c r="H57" s="30"/>
      <c r="I57" s="30"/>
      <c r="J57" s="30"/>
      <c r="K57" s="30"/>
    </row>
    <row r="58" spans="1:11" s="11" customFormat="1" x14ac:dyDescent="0.25">
      <c r="A58" s="10"/>
      <c r="B58" s="83"/>
      <c r="C58" s="10" t="s">
        <v>8</v>
      </c>
      <c r="D58" s="31">
        <f t="shared" si="13"/>
        <v>184822.78</v>
      </c>
      <c r="E58" s="29">
        <f>E51-E59</f>
        <v>0</v>
      </c>
      <c r="F58" s="32">
        <f t="shared" ref="F58:K58" si="29">F51-F59</f>
        <v>9733.08</v>
      </c>
      <c r="G58" s="29">
        <f t="shared" si="29"/>
        <v>175089.7</v>
      </c>
      <c r="H58" s="29">
        <f t="shared" si="29"/>
        <v>0</v>
      </c>
      <c r="I58" s="29">
        <f t="shared" si="29"/>
        <v>0</v>
      </c>
      <c r="J58" s="29">
        <f t="shared" si="29"/>
        <v>0</v>
      </c>
      <c r="K58" s="29">
        <f t="shared" si="29"/>
        <v>0</v>
      </c>
    </row>
    <row r="59" spans="1:11" s="11" customFormat="1" x14ac:dyDescent="0.25">
      <c r="A59" s="10"/>
      <c r="B59" s="83"/>
      <c r="C59" s="10" t="s">
        <v>9</v>
      </c>
      <c r="D59" s="31">
        <f t="shared" si="13"/>
        <v>0</v>
      </c>
      <c r="E59" s="34">
        <f>SUM(E60:E62)</f>
        <v>0</v>
      </c>
      <c r="F59" s="34">
        <f t="shared" ref="F59:K59" si="30">SUM(F60:F62)</f>
        <v>0</v>
      </c>
      <c r="G59" s="34">
        <f t="shared" si="30"/>
        <v>0</v>
      </c>
      <c r="H59" s="34">
        <f t="shared" si="30"/>
        <v>0</v>
      </c>
      <c r="I59" s="34">
        <f t="shared" si="30"/>
        <v>0</v>
      </c>
      <c r="J59" s="34">
        <f t="shared" si="30"/>
        <v>0</v>
      </c>
      <c r="K59" s="34">
        <f t="shared" si="30"/>
        <v>0</v>
      </c>
    </row>
    <row r="60" spans="1:11" s="11" customFormat="1" x14ac:dyDescent="0.25">
      <c r="A60" s="10"/>
      <c r="B60" s="83"/>
      <c r="C60" s="10" t="s">
        <v>5</v>
      </c>
      <c r="D60" s="31">
        <f t="shared" si="13"/>
        <v>0</v>
      </c>
      <c r="E60" s="29"/>
      <c r="F60" s="29"/>
      <c r="G60" s="29"/>
      <c r="H60" s="29"/>
      <c r="I60" s="29"/>
      <c r="J60" s="29"/>
      <c r="K60" s="29"/>
    </row>
    <row r="61" spans="1:11" s="11" customFormat="1" x14ac:dyDescent="0.25">
      <c r="A61" s="10"/>
      <c r="B61" s="83"/>
      <c r="C61" s="10" t="s">
        <v>6</v>
      </c>
      <c r="D61" s="31">
        <f t="shared" si="13"/>
        <v>0</v>
      </c>
      <c r="E61" s="29">
        <v>0</v>
      </c>
      <c r="F61" s="29"/>
      <c r="G61" s="29"/>
      <c r="H61" s="29"/>
      <c r="I61" s="29"/>
      <c r="J61" s="29"/>
      <c r="K61" s="29"/>
    </row>
    <row r="62" spans="1:11" s="11" customFormat="1" x14ac:dyDescent="0.25">
      <c r="A62" s="10"/>
      <c r="B62" s="83"/>
      <c r="C62" s="10" t="s">
        <v>7</v>
      </c>
      <c r="D62" s="31">
        <f t="shared" si="13"/>
        <v>0</v>
      </c>
      <c r="E62" s="29"/>
      <c r="F62" s="29"/>
      <c r="G62" s="29"/>
      <c r="H62" s="29"/>
      <c r="I62" s="29"/>
      <c r="J62" s="29"/>
      <c r="K62" s="29"/>
    </row>
    <row r="63" spans="1:11" s="11" customFormat="1" ht="30" x14ac:dyDescent="0.25">
      <c r="A63" s="10" t="s">
        <v>13</v>
      </c>
      <c r="B63" s="83" t="s">
        <v>14</v>
      </c>
      <c r="C63" s="10"/>
      <c r="D63" s="31">
        <f t="shared" si="13"/>
        <v>0</v>
      </c>
      <c r="E63" s="31">
        <f>SUM(E65:E68)+E71</f>
        <v>0</v>
      </c>
      <c r="F63" s="31">
        <f t="shared" ref="F63:I63" si="31">SUM(F65:F68)+F71</f>
        <v>0</v>
      </c>
      <c r="G63" s="31">
        <f t="shared" si="31"/>
        <v>0</v>
      </c>
      <c r="H63" s="31">
        <f t="shared" si="31"/>
        <v>0</v>
      </c>
      <c r="I63" s="31">
        <f t="shared" si="31"/>
        <v>0</v>
      </c>
      <c r="J63" s="31">
        <f t="shared" ref="J63:K63" si="32">SUM(J65:J68)+J71</f>
        <v>0</v>
      </c>
      <c r="K63" s="31">
        <f t="shared" si="32"/>
        <v>0</v>
      </c>
    </row>
    <row r="64" spans="1:11" s="11" customFormat="1" x14ac:dyDescent="0.25">
      <c r="A64" s="10"/>
      <c r="B64" s="83"/>
      <c r="C64" s="10" t="s">
        <v>22</v>
      </c>
      <c r="D64" s="31">
        <f t="shared" si="13"/>
        <v>0</v>
      </c>
      <c r="E64" s="33">
        <f>E65+E66+E67+E68</f>
        <v>0</v>
      </c>
      <c r="F64" s="33">
        <f t="shared" ref="F64:K64" si="33">F65+F66+F67+F68</f>
        <v>0</v>
      </c>
      <c r="G64" s="33">
        <f t="shared" si="33"/>
        <v>0</v>
      </c>
      <c r="H64" s="33">
        <f t="shared" si="33"/>
        <v>0</v>
      </c>
      <c r="I64" s="33">
        <f t="shared" si="33"/>
        <v>0</v>
      </c>
      <c r="J64" s="33">
        <f t="shared" si="33"/>
        <v>0</v>
      </c>
      <c r="K64" s="33">
        <f t="shared" si="33"/>
        <v>0</v>
      </c>
    </row>
    <row r="65" spans="1:11" s="11" customFormat="1" x14ac:dyDescent="0.25">
      <c r="A65" s="10"/>
      <c r="B65" s="83"/>
      <c r="C65" s="10" t="s">
        <v>5</v>
      </c>
      <c r="D65" s="31">
        <f t="shared" si="13"/>
        <v>0</v>
      </c>
      <c r="E65" s="29"/>
      <c r="F65" s="29"/>
      <c r="G65" s="29"/>
      <c r="H65" s="29"/>
      <c r="I65" s="29"/>
      <c r="J65" s="29"/>
      <c r="K65" s="29"/>
    </row>
    <row r="66" spans="1:11" s="11" customFormat="1" x14ac:dyDescent="0.25">
      <c r="A66" s="10"/>
      <c r="B66" s="83"/>
      <c r="C66" s="10" t="s">
        <v>6</v>
      </c>
      <c r="D66" s="31">
        <f t="shared" si="13"/>
        <v>0</v>
      </c>
      <c r="E66" s="29"/>
      <c r="F66" s="29"/>
      <c r="G66" s="29"/>
      <c r="H66" s="29"/>
      <c r="I66" s="29"/>
      <c r="J66" s="29"/>
      <c r="K66" s="29"/>
    </row>
    <row r="67" spans="1:11" s="11" customFormat="1" x14ac:dyDescent="0.25">
      <c r="A67" s="10"/>
      <c r="B67" s="83"/>
      <c r="C67" s="10" t="s">
        <v>7</v>
      </c>
      <c r="D67" s="31">
        <f t="shared" si="13"/>
        <v>0</v>
      </c>
      <c r="E67" s="30"/>
      <c r="F67" s="30">
        <v>0</v>
      </c>
      <c r="G67" s="30">
        <v>0</v>
      </c>
      <c r="H67" s="30"/>
      <c r="I67" s="30"/>
      <c r="J67" s="30"/>
      <c r="K67" s="30"/>
    </row>
    <row r="68" spans="1:11" s="11" customFormat="1" x14ac:dyDescent="0.25">
      <c r="A68" s="10"/>
      <c r="B68" s="83"/>
      <c r="C68" s="10" t="s">
        <v>36</v>
      </c>
      <c r="D68" s="31">
        <f t="shared" si="13"/>
        <v>0</v>
      </c>
      <c r="E68" s="30"/>
      <c r="F68" s="30"/>
      <c r="G68" s="30"/>
      <c r="H68" s="30"/>
      <c r="I68" s="30"/>
      <c r="J68" s="30"/>
      <c r="K68" s="30"/>
    </row>
    <row r="69" spans="1:11" s="11" customFormat="1" x14ac:dyDescent="0.25">
      <c r="A69" s="10"/>
      <c r="B69" s="83"/>
      <c r="C69" s="10" t="s">
        <v>43</v>
      </c>
      <c r="D69" s="31">
        <f t="shared" si="13"/>
        <v>0</v>
      </c>
      <c r="E69" s="30"/>
      <c r="F69" s="30"/>
      <c r="G69" s="30"/>
      <c r="H69" s="30"/>
      <c r="I69" s="30"/>
      <c r="J69" s="30"/>
      <c r="K69" s="30"/>
    </row>
    <row r="70" spans="1:11" s="11" customFormat="1" x14ac:dyDescent="0.25">
      <c r="A70" s="10"/>
      <c r="B70" s="83"/>
      <c r="C70" s="10" t="s">
        <v>8</v>
      </c>
      <c r="D70" s="31">
        <f t="shared" si="13"/>
        <v>0</v>
      </c>
      <c r="E70" s="29">
        <f>E63-E71</f>
        <v>0</v>
      </c>
      <c r="F70" s="29">
        <f t="shared" ref="F70:K70" si="34">F63-F71</f>
        <v>0</v>
      </c>
      <c r="G70" s="29">
        <f t="shared" si="34"/>
        <v>0</v>
      </c>
      <c r="H70" s="29">
        <f t="shared" si="34"/>
        <v>0</v>
      </c>
      <c r="I70" s="29">
        <f t="shared" si="34"/>
        <v>0</v>
      </c>
      <c r="J70" s="29">
        <f t="shared" si="34"/>
        <v>0</v>
      </c>
      <c r="K70" s="29">
        <f t="shared" si="34"/>
        <v>0</v>
      </c>
    </row>
    <row r="71" spans="1:11" s="11" customFormat="1" x14ac:dyDescent="0.25">
      <c r="A71" s="10"/>
      <c r="B71" s="83"/>
      <c r="C71" s="10" t="s">
        <v>9</v>
      </c>
      <c r="D71" s="31">
        <f t="shared" si="13"/>
        <v>0</v>
      </c>
      <c r="E71" s="34">
        <f>SUM(E72:E74)</f>
        <v>0</v>
      </c>
      <c r="F71" s="34">
        <f t="shared" ref="F71:K71" si="35">SUM(F72:F74)</f>
        <v>0</v>
      </c>
      <c r="G71" s="34">
        <f t="shared" si="35"/>
        <v>0</v>
      </c>
      <c r="H71" s="34">
        <f t="shared" si="35"/>
        <v>0</v>
      </c>
      <c r="I71" s="34">
        <f t="shared" si="35"/>
        <v>0</v>
      </c>
      <c r="J71" s="34">
        <f t="shared" si="35"/>
        <v>0</v>
      </c>
      <c r="K71" s="34">
        <f t="shared" si="35"/>
        <v>0</v>
      </c>
    </row>
    <row r="72" spans="1:11" s="11" customFormat="1" x14ac:dyDescent="0.25">
      <c r="A72" s="10"/>
      <c r="B72" s="83"/>
      <c r="C72" s="10" t="s">
        <v>5</v>
      </c>
      <c r="D72" s="31">
        <f t="shared" si="13"/>
        <v>0</v>
      </c>
      <c r="E72" s="29"/>
      <c r="F72" s="29"/>
      <c r="G72" s="29"/>
      <c r="H72" s="29"/>
      <c r="I72" s="29"/>
      <c r="J72" s="29"/>
      <c r="K72" s="29"/>
    </row>
    <row r="73" spans="1:11" s="11" customFormat="1" x14ac:dyDescent="0.25">
      <c r="A73" s="10"/>
      <c r="B73" s="83"/>
      <c r="C73" s="10" t="s">
        <v>6</v>
      </c>
      <c r="D73" s="31">
        <f t="shared" si="13"/>
        <v>0</v>
      </c>
      <c r="E73" s="29"/>
      <c r="F73" s="29"/>
      <c r="G73" s="29"/>
      <c r="H73" s="29"/>
      <c r="I73" s="29"/>
      <c r="J73" s="29"/>
      <c r="K73" s="29"/>
    </row>
    <row r="74" spans="1:11" s="11" customFormat="1" x14ac:dyDescent="0.25">
      <c r="A74" s="10"/>
      <c r="B74" s="83"/>
      <c r="C74" s="10" t="s">
        <v>7</v>
      </c>
      <c r="D74" s="31">
        <f t="shared" si="13"/>
        <v>0</v>
      </c>
      <c r="E74" s="29"/>
      <c r="F74" s="29"/>
      <c r="G74" s="29"/>
      <c r="H74" s="29"/>
      <c r="I74" s="29"/>
      <c r="J74" s="29"/>
      <c r="K74" s="29"/>
    </row>
    <row r="75" spans="1:11" s="11" customFormat="1" ht="30" x14ac:dyDescent="0.25">
      <c r="A75" s="10">
        <v>3</v>
      </c>
      <c r="B75" s="83" t="s">
        <v>15</v>
      </c>
      <c r="C75" s="10"/>
      <c r="D75" s="31">
        <f t="shared" si="13"/>
        <v>562953154.42000008</v>
      </c>
      <c r="E75" s="31">
        <f>SUM(E77:E80)+E83</f>
        <v>103519190</v>
      </c>
      <c r="F75" s="31">
        <f>SUM(F77:F80)+F83+F81</f>
        <v>239360275.42000002</v>
      </c>
      <c r="G75" s="31">
        <f t="shared" ref="G75:K75" si="36">SUM(G77:G80)+G83+G81</f>
        <v>52923739</v>
      </c>
      <c r="H75" s="31">
        <f>SUM(H77:H80)+H83+H81</f>
        <v>30464950</v>
      </c>
      <c r="I75" s="31">
        <f t="shared" si="36"/>
        <v>46055000</v>
      </c>
      <c r="J75" s="31">
        <f t="shared" si="36"/>
        <v>45315000</v>
      </c>
      <c r="K75" s="31">
        <f t="shared" si="36"/>
        <v>45315000</v>
      </c>
    </row>
    <row r="76" spans="1:11" s="11" customFormat="1" x14ac:dyDescent="0.25">
      <c r="A76" s="10"/>
      <c r="B76" s="83"/>
      <c r="C76" s="10" t="s">
        <v>22</v>
      </c>
      <c r="D76" s="31">
        <f t="shared" si="13"/>
        <v>386568554.42000002</v>
      </c>
      <c r="E76" s="33">
        <f>E77+E78+E79+E80</f>
        <v>103519190</v>
      </c>
      <c r="F76" s="72">
        <f t="shared" ref="F76:K76" si="37">F77+F78+F79+F80</f>
        <v>153605675.42000002</v>
      </c>
      <c r="G76" s="33">
        <f t="shared" si="37"/>
        <v>52923739</v>
      </c>
      <c r="H76" s="33">
        <f t="shared" si="37"/>
        <v>30464950</v>
      </c>
      <c r="I76" s="33">
        <f t="shared" si="37"/>
        <v>46055000</v>
      </c>
      <c r="J76" s="33">
        <f t="shared" si="37"/>
        <v>0</v>
      </c>
      <c r="K76" s="33">
        <f t="shared" si="37"/>
        <v>0</v>
      </c>
    </row>
    <row r="77" spans="1:11" s="11" customFormat="1" x14ac:dyDescent="0.25">
      <c r="A77" s="10"/>
      <c r="B77" s="83"/>
      <c r="C77" s="10" t="s">
        <v>5</v>
      </c>
      <c r="D77" s="31">
        <f t="shared" si="13"/>
        <v>0</v>
      </c>
      <c r="E77" s="32">
        <f>E89+E101</f>
        <v>0</v>
      </c>
      <c r="F77" s="32">
        <f t="shared" ref="F77:K86" si="38">F89+F101</f>
        <v>0</v>
      </c>
      <c r="G77" s="32">
        <f t="shared" si="38"/>
        <v>0</v>
      </c>
      <c r="H77" s="32">
        <f t="shared" si="38"/>
        <v>0</v>
      </c>
      <c r="I77" s="32">
        <f t="shared" si="38"/>
        <v>0</v>
      </c>
      <c r="J77" s="32">
        <f t="shared" si="38"/>
        <v>0</v>
      </c>
      <c r="K77" s="32">
        <f t="shared" si="38"/>
        <v>0</v>
      </c>
    </row>
    <row r="78" spans="1:11" s="11" customFormat="1" x14ac:dyDescent="0.25">
      <c r="A78" s="10"/>
      <c r="B78" s="83"/>
      <c r="C78" s="10" t="s">
        <v>6</v>
      </c>
      <c r="D78" s="31">
        <f t="shared" si="13"/>
        <v>211084987</v>
      </c>
      <c r="E78" s="32">
        <f>E90+E102</f>
        <v>28519190</v>
      </c>
      <c r="F78" s="70">
        <f t="shared" si="38"/>
        <v>53180590</v>
      </c>
      <c r="G78" s="32">
        <f t="shared" si="38"/>
        <v>52865257</v>
      </c>
      <c r="H78" s="32">
        <f t="shared" si="38"/>
        <v>30464950</v>
      </c>
      <c r="I78" s="32">
        <f t="shared" si="38"/>
        <v>46055000</v>
      </c>
      <c r="J78" s="32">
        <f t="shared" si="38"/>
        <v>0</v>
      </c>
      <c r="K78" s="32">
        <f t="shared" si="38"/>
        <v>0</v>
      </c>
    </row>
    <row r="79" spans="1:11" s="11" customFormat="1" x14ac:dyDescent="0.25">
      <c r="A79" s="10"/>
      <c r="B79" s="83"/>
      <c r="C79" s="10" t="s">
        <v>7</v>
      </c>
      <c r="D79" s="31">
        <f t="shared" si="13"/>
        <v>175483567.42000002</v>
      </c>
      <c r="E79" s="32">
        <f>E91+E103</f>
        <v>75000000</v>
      </c>
      <c r="F79" s="70">
        <f t="shared" si="38"/>
        <v>100425085.42</v>
      </c>
      <c r="G79" s="77">
        <f t="shared" si="38"/>
        <v>58482</v>
      </c>
      <c r="H79" s="32">
        <f t="shared" si="38"/>
        <v>0</v>
      </c>
      <c r="I79" s="32">
        <f t="shared" si="38"/>
        <v>0</v>
      </c>
      <c r="J79" s="32">
        <f t="shared" si="38"/>
        <v>0</v>
      </c>
      <c r="K79" s="32">
        <f t="shared" si="38"/>
        <v>0</v>
      </c>
    </row>
    <row r="80" spans="1:11" s="11" customFormat="1" x14ac:dyDescent="0.25">
      <c r="A80" s="10"/>
      <c r="B80" s="83"/>
      <c r="C80" s="10" t="s">
        <v>36</v>
      </c>
      <c r="D80" s="31">
        <f t="shared" ref="D80:D143" si="39">SUM(E80:K80)</f>
        <v>0</v>
      </c>
      <c r="E80" s="32">
        <f>E92+E104</f>
        <v>0</v>
      </c>
      <c r="F80" s="32">
        <f t="shared" si="38"/>
        <v>0</v>
      </c>
      <c r="G80" s="32">
        <f t="shared" si="38"/>
        <v>0</v>
      </c>
      <c r="H80" s="32">
        <f t="shared" si="38"/>
        <v>0</v>
      </c>
      <c r="I80" s="32">
        <f t="shared" si="38"/>
        <v>0</v>
      </c>
      <c r="J80" s="32">
        <f t="shared" si="38"/>
        <v>0</v>
      </c>
      <c r="K80" s="32">
        <f t="shared" si="38"/>
        <v>0</v>
      </c>
    </row>
    <row r="81" spans="1:12" x14ac:dyDescent="0.25">
      <c r="A81" s="10"/>
      <c r="B81" s="83"/>
      <c r="C81" s="10" t="s">
        <v>43</v>
      </c>
      <c r="D81" s="31">
        <f t="shared" si="39"/>
        <v>85754600</v>
      </c>
      <c r="E81" s="32">
        <f t="shared" ref="E81:I86" si="40">E93+E105</f>
        <v>0</v>
      </c>
      <c r="F81" s="32">
        <f>F93+F105</f>
        <v>85754600</v>
      </c>
      <c r="G81" s="32">
        <f t="shared" si="40"/>
        <v>0</v>
      </c>
      <c r="H81" s="32">
        <f t="shared" si="40"/>
        <v>0</v>
      </c>
      <c r="I81" s="32">
        <f t="shared" si="40"/>
        <v>0</v>
      </c>
      <c r="J81" s="32">
        <f t="shared" si="38"/>
        <v>0</v>
      </c>
      <c r="K81" s="32">
        <f t="shared" si="38"/>
        <v>0</v>
      </c>
    </row>
    <row r="82" spans="1:12" x14ac:dyDescent="0.25">
      <c r="A82" s="10"/>
      <c r="B82" s="83"/>
      <c r="C82" s="10" t="s">
        <v>8</v>
      </c>
      <c r="D82" s="31">
        <f t="shared" si="39"/>
        <v>386568554.42000002</v>
      </c>
      <c r="E82" s="32">
        <f t="shared" si="40"/>
        <v>103519190</v>
      </c>
      <c r="F82" s="51">
        <f t="shared" si="40"/>
        <v>153605675.42000002</v>
      </c>
      <c r="G82" s="32">
        <f t="shared" si="40"/>
        <v>52923739</v>
      </c>
      <c r="H82" s="32">
        <f>H94+H106</f>
        <v>30464950</v>
      </c>
      <c r="I82" s="32">
        <f t="shared" si="40"/>
        <v>46055000</v>
      </c>
      <c r="J82" s="32">
        <f t="shared" si="38"/>
        <v>0</v>
      </c>
      <c r="K82" s="32">
        <f t="shared" si="38"/>
        <v>0</v>
      </c>
    </row>
    <row r="83" spans="1:12" x14ac:dyDescent="0.25">
      <c r="A83" s="10"/>
      <c r="B83" s="83"/>
      <c r="C83" s="10" t="s">
        <v>9</v>
      </c>
      <c r="D83" s="31">
        <f t="shared" si="39"/>
        <v>90630000</v>
      </c>
      <c r="E83" s="32">
        <f t="shared" si="40"/>
        <v>0</v>
      </c>
      <c r="F83" s="32">
        <f t="shared" si="40"/>
        <v>0</v>
      </c>
      <c r="G83" s="32">
        <f t="shared" si="40"/>
        <v>0</v>
      </c>
      <c r="H83" s="32">
        <f t="shared" si="40"/>
        <v>0</v>
      </c>
      <c r="I83" s="32">
        <f t="shared" si="40"/>
        <v>0</v>
      </c>
      <c r="J83" s="32">
        <f t="shared" si="38"/>
        <v>45315000</v>
      </c>
      <c r="K83" s="32">
        <f t="shared" si="38"/>
        <v>45315000</v>
      </c>
    </row>
    <row r="84" spans="1:12" x14ac:dyDescent="0.25">
      <c r="A84" s="10"/>
      <c r="B84" s="83"/>
      <c r="C84" s="10" t="s">
        <v>5</v>
      </c>
      <c r="D84" s="31">
        <f t="shared" si="39"/>
        <v>0</v>
      </c>
      <c r="E84" s="32">
        <f t="shared" si="40"/>
        <v>0</v>
      </c>
      <c r="F84" s="32">
        <f t="shared" si="40"/>
        <v>0</v>
      </c>
      <c r="G84" s="32">
        <f t="shared" si="40"/>
        <v>0</v>
      </c>
      <c r="H84" s="32">
        <f t="shared" si="40"/>
        <v>0</v>
      </c>
      <c r="I84" s="32">
        <f t="shared" si="40"/>
        <v>0</v>
      </c>
      <c r="J84" s="32">
        <f t="shared" si="38"/>
        <v>0</v>
      </c>
      <c r="K84" s="32">
        <f t="shared" si="38"/>
        <v>0</v>
      </c>
    </row>
    <row r="85" spans="1:12" x14ac:dyDescent="0.25">
      <c r="A85" s="10"/>
      <c r="B85" s="83"/>
      <c r="C85" s="10" t="s">
        <v>6</v>
      </c>
      <c r="D85" s="31">
        <f t="shared" si="39"/>
        <v>90630000</v>
      </c>
      <c r="E85" s="32">
        <f t="shared" si="40"/>
        <v>0</v>
      </c>
      <c r="F85" s="32">
        <f t="shared" si="40"/>
        <v>0</v>
      </c>
      <c r="G85" s="32">
        <f>G97+G109</f>
        <v>0</v>
      </c>
      <c r="H85" s="32">
        <f t="shared" si="40"/>
        <v>0</v>
      </c>
      <c r="I85" s="32">
        <f t="shared" si="40"/>
        <v>0</v>
      </c>
      <c r="J85" s="32">
        <f t="shared" si="38"/>
        <v>45315000</v>
      </c>
      <c r="K85" s="32">
        <f t="shared" si="38"/>
        <v>45315000</v>
      </c>
    </row>
    <row r="86" spans="1:12" x14ac:dyDescent="0.25">
      <c r="A86" s="10"/>
      <c r="B86" s="83"/>
      <c r="C86" s="10" t="s">
        <v>7</v>
      </c>
      <c r="D86" s="31">
        <f t="shared" si="39"/>
        <v>0</v>
      </c>
      <c r="E86" s="32">
        <f t="shared" si="40"/>
        <v>0</v>
      </c>
      <c r="F86" s="32">
        <f t="shared" si="40"/>
        <v>0</v>
      </c>
      <c r="G86" s="32">
        <f t="shared" si="40"/>
        <v>0</v>
      </c>
      <c r="H86" s="32">
        <f t="shared" si="40"/>
        <v>0</v>
      </c>
      <c r="I86" s="32">
        <f t="shared" si="40"/>
        <v>0</v>
      </c>
      <c r="J86" s="32">
        <f t="shared" si="38"/>
        <v>0</v>
      </c>
      <c r="K86" s="32">
        <f t="shared" si="38"/>
        <v>0</v>
      </c>
    </row>
    <row r="87" spans="1:12" ht="30" x14ac:dyDescent="0.25">
      <c r="A87" s="10" t="s">
        <v>16</v>
      </c>
      <c r="B87" s="83" t="s">
        <v>17</v>
      </c>
      <c r="C87" s="10"/>
      <c r="D87" s="31">
        <f t="shared" si="39"/>
        <v>560958154.42000008</v>
      </c>
      <c r="E87" s="31">
        <f>SUM(E89:E92)+E95</f>
        <v>101524190</v>
      </c>
      <c r="F87" s="36">
        <f>SUM(F89:F92)+F95+F93</f>
        <v>239360275.42000002</v>
      </c>
      <c r="G87" s="36">
        <f>SUM(G89:G92)+G95+G93</f>
        <v>52923739</v>
      </c>
      <c r="H87" s="36">
        <f>SUM(H89:H92)+H95+H93</f>
        <v>30464950</v>
      </c>
      <c r="I87" s="31">
        <f t="shared" ref="I87" si="41">SUM(I89:I92)+I95</f>
        <v>46055000</v>
      </c>
      <c r="J87" s="31">
        <f t="shared" ref="J87:K87" si="42">SUM(J89:J92)+J95</f>
        <v>45315000</v>
      </c>
      <c r="K87" s="31">
        <f t="shared" si="42"/>
        <v>45315000</v>
      </c>
    </row>
    <row r="88" spans="1:12" x14ac:dyDescent="0.25">
      <c r="A88" s="10"/>
      <c r="B88" s="83"/>
      <c r="C88" s="10" t="s">
        <v>22</v>
      </c>
      <c r="D88" s="31">
        <f t="shared" si="39"/>
        <v>384573554.42000002</v>
      </c>
      <c r="E88" s="33">
        <f>E89+E90+E91+E92</f>
        <v>101524190</v>
      </c>
      <c r="F88" s="33">
        <f t="shared" ref="F88:K88" si="43">F89+F90+F91+F92</f>
        <v>153605675.42000002</v>
      </c>
      <c r="G88" s="33">
        <f t="shared" si="43"/>
        <v>52923739</v>
      </c>
      <c r="H88" s="33">
        <f t="shared" si="43"/>
        <v>30464950</v>
      </c>
      <c r="I88" s="33">
        <f t="shared" si="43"/>
        <v>46055000</v>
      </c>
      <c r="J88" s="33">
        <f t="shared" si="43"/>
        <v>0</v>
      </c>
      <c r="K88" s="33">
        <f t="shared" si="43"/>
        <v>0</v>
      </c>
    </row>
    <row r="89" spans="1:12" x14ac:dyDescent="0.25">
      <c r="A89" s="10"/>
      <c r="B89" s="83"/>
      <c r="C89" s="10" t="s">
        <v>5</v>
      </c>
      <c r="D89" s="31">
        <f t="shared" si="39"/>
        <v>0</v>
      </c>
      <c r="E89" s="29"/>
      <c r="F89" s="29"/>
      <c r="G89" s="29"/>
      <c r="H89" s="29"/>
      <c r="I89" s="29"/>
      <c r="J89" s="29"/>
      <c r="K89" s="29"/>
    </row>
    <row r="90" spans="1:12" x14ac:dyDescent="0.25">
      <c r="A90" s="10"/>
      <c r="B90" s="83"/>
      <c r="C90" s="10" t="s">
        <v>21</v>
      </c>
      <c r="D90" s="31">
        <f t="shared" si="39"/>
        <v>209089987</v>
      </c>
      <c r="E90" s="29">
        <f>(25519.19+1005)*1000</f>
        <v>26524190</v>
      </c>
      <c r="F90" s="68">
        <v>53180590</v>
      </c>
      <c r="G90" s="76">
        <v>52865257</v>
      </c>
      <c r="H90" s="29">
        <v>30464950</v>
      </c>
      <c r="I90" s="29">
        <v>46055000</v>
      </c>
      <c r="J90" s="29"/>
      <c r="K90" s="29"/>
    </row>
    <row r="91" spans="1:12" ht="30" x14ac:dyDescent="0.25">
      <c r="A91" s="10"/>
      <c r="B91" s="83" t="s">
        <v>31</v>
      </c>
      <c r="C91" s="10" t="s">
        <v>7</v>
      </c>
      <c r="D91" s="31">
        <f t="shared" si="39"/>
        <v>175483567.42000002</v>
      </c>
      <c r="E91" s="30">
        <v>75000000</v>
      </c>
      <c r="F91" s="71">
        <v>100425085.42</v>
      </c>
      <c r="G91" s="75">
        <v>58482</v>
      </c>
      <c r="H91" s="30"/>
      <c r="I91" s="30">
        <v>0</v>
      </c>
      <c r="J91" s="30">
        <v>0</v>
      </c>
      <c r="K91" s="30">
        <v>0</v>
      </c>
    </row>
    <row r="92" spans="1:12" x14ac:dyDescent="0.25">
      <c r="A92" s="10"/>
      <c r="B92" s="83"/>
      <c r="C92" s="10" t="s">
        <v>36</v>
      </c>
      <c r="D92" s="31">
        <f t="shared" si="39"/>
        <v>0</v>
      </c>
      <c r="E92" s="30"/>
      <c r="F92" s="30"/>
      <c r="G92" s="30"/>
      <c r="H92" s="30"/>
      <c r="I92" s="30"/>
      <c r="J92" s="30"/>
      <c r="K92" s="30"/>
    </row>
    <row r="93" spans="1:12" s="38" customFormat="1" x14ac:dyDescent="0.25">
      <c r="A93" s="35"/>
      <c r="B93" s="85"/>
      <c r="C93" s="35" t="s">
        <v>43</v>
      </c>
      <c r="D93" s="31">
        <f t="shared" si="39"/>
        <v>85754600</v>
      </c>
      <c r="E93" s="37"/>
      <c r="F93" s="37">
        <v>85754600</v>
      </c>
      <c r="G93" s="37">
        <v>0</v>
      </c>
      <c r="H93" s="37"/>
      <c r="I93" s="37"/>
      <c r="J93" s="37"/>
      <c r="K93" s="37"/>
      <c r="L93" s="48"/>
    </row>
    <row r="94" spans="1:12" x14ac:dyDescent="0.25">
      <c r="A94" s="10"/>
      <c r="B94" s="83"/>
      <c r="C94" s="10" t="s">
        <v>8</v>
      </c>
      <c r="D94" s="31">
        <f t="shared" si="39"/>
        <v>384573554.42000002</v>
      </c>
      <c r="E94" s="29">
        <f>E87-E95</f>
        <v>101524190</v>
      </c>
      <c r="F94" s="53">
        <f>F87-F95-F93</f>
        <v>153605675.42000002</v>
      </c>
      <c r="G94" s="29">
        <f>G87-G95-G93</f>
        <v>52923739</v>
      </c>
      <c r="H94" s="29">
        <f t="shared" ref="H94:K94" si="44">H87-H95</f>
        <v>30464950</v>
      </c>
      <c r="I94" s="29">
        <f t="shared" si="44"/>
        <v>46055000</v>
      </c>
      <c r="J94" s="29">
        <f t="shared" si="44"/>
        <v>0</v>
      </c>
      <c r="K94" s="29">
        <f t="shared" si="44"/>
        <v>0</v>
      </c>
    </row>
    <row r="95" spans="1:12" x14ac:dyDescent="0.25">
      <c r="A95" s="10"/>
      <c r="B95" s="83"/>
      <c r="C95" s="10" t="s">
        <v>9</v>
      </c>
      <c r="D95" s="31">
        <f t="shared" si="39"/>
        <v>90630000</v>
      </c>
      <c r="E95" s="34">
        <f>SUM(E96:E98)</f>
        <v>0</v>
      </c>
      <c r="F95" s="34">
        <f t="shared" ref="F95:K95" si="45">SUM(F96:F98)</f>
        <v>0</v>
      </c>
      <c r="G95" s="34">
        <f t="shared" si="45"/>
        <v>0</v>
      </c>
      <c r="H95" s="34">
        <f t="shared" si="45"/>
        <v>0</v>
      </c>
      <c r="I95" s="34">
        <f t="shared" si="45"/>
        <v>0</v>
      </c>
      <c r="J95" s="34">
        <f t="shared" si="45"/>
        <v>45315000</v>
      </c>
      <c r="K95" s="34">
        <f t="shared" si="45"/>
        <v>45315000</v>
      </c>
    </row>
    <row r="96" spans="1:12" x14ac:dyDescent="0.25">
      <c r="A96" s="10"/>
      <c r="B96" s="83"/>
      <c r="C96" s="10" t="s">
        <v>5</v>
      </c>
      <c r="D96" s="31">
        <f t="shared" si="39"/>
        <v>0</v>
      </c>
      <c r="E96" s="29"/>
      <c r="F96" s="29"/>
      <c r="G96" s="29"/>
      <c r="H96" s="29"/>
      <c r="I96" s="29"/>
      <c r="J96" s="29"/>
      <c r="K96" s="29"/>
    </row>
    <row r="97" spans="1:11" s="11" customFormat="1" x14ac:dyDescent="0.25">
      <c r="A97" s="10"/>
      <c r="B97" s="83"/>
      <c r="C97" s="10" t="s">
        <v>6</v>
      </c>
      <c r="D97" s="31">
        <f t="shared" si="39"/>
        <v>90630000</v>
      </c>
      <c r="E97" s="29"/>
      <c r="F97" s="29"/>
      <c r="G97" s="29"/>
      <c r="H97" s="29"/>
      <c r="I97" s="29"/>
      <c r="J97" s="53">
        <v>45315000</v>
      </c>
      <c r="K97" s="53">
        <v>45315000</v>
      </c>
    </row>
    <row r="98" spans="1:11" s="11" customFormat="1" x14ac:dyDescent="0.25">
      <c r="A98" s="10"/>
      <c r="B98" s="83"/>
      <c r="C98" s="10" t="s">
        <v>7</v>
      </c>
      <c r="D98" s="31">
        <f t="shared" si="39"/>
        <v>0</v>
      </c>
      <c r="E98" s="29"/>
      <c r="F98" s="29"/>
      <c r="G98" s="29"/>
      <c r="H98" s="29"/>
      <c r="I98" s="29"/>
      <c r="J98" s="29"/>
      <c r="K98" s="29"/>
    </row>
    <row r="99" spans="1:11" s="11" customFormat="1" ht="60" x14ac:dyDescent="0.25">
      <c r="A99" s="10" t="s">
        <v>18</v>
      </c>
      <c r="B99" s="83" t="s">
        <v>19</v>
      </c>
      <c r="C99" s="10"/>
      <c r="D99" s="31">
        <f t="shared" si="39"/>
        <v>1995000</v>
      </c>
      <c r="E99" s="31">
        <f>SUM(E101:E104)+E107</f>
        <v>1995000</v>
      </c>
      <c r="F99" s="31">
        <f t="shared" ref="F99:G99" si="46">SUM(F101:F104)+F107</f>
        <v>0</v>
      </c>
      <c r="G99" s="31">
        <f t="shared" si="46"/>
        <v>0</v>
      </c>
      <c r="H99" s="31">
        <f>SUM(H101:H104)+H107+H105</f>
        <v>0</v>
      </c>
      <c r="I99" s="31">
        <f>SUM(I101:I104)+I107+I105</f>
        <v>0</v>
      </c>
      <c r="J99" s="31">
        <f t="shared" ref="J99:K99" si="47">SUM(J101:J104)+J107</f>
        <v>0</v>
      </c>
      <c r="K99" s="31">
        <f t="shared" si="47"/>
        <v>0</v>
      </c>
    </row>
    <row r="100" spans="1:11" s="11" customFormat="1" x14ac:dyDescent="0.25">
      <c r="A100" s="10"/>
      <c r="B100" s="83"/>
      <c r="C100" s="10" t="s">
        <v>22</v>
      </c>
      <c r="D100" s="31">
        <f t="shared" si="39"/>
        <v>1995000</v>
      </c>
      <c r="E100" s="33">
        <f>E101+E102+E103+E104</f>
        <v>1995000</v>
      </c>
      <c r="F100" s="33">
        <f t="shared" ref="F100:K100" si="48">F101+F102+F103+F104</f>
        <v>0</v>
      </c>
      <c r="G100" s="33">
        <f t="shared" si="48"/>
        <v>0</v>
      </c>
      <c r="H100" s="33">
        <f t="shared" si="48"/>
        <v>0</v>
      </c>
      <c r="I100" s="33">
        <f t="shared" si="48"/>
        <v>0</v>
      </c>
      <c r="J100" s="33">
        <f t="shared" si="48"/>
        <v>0</v>
      </c>
      <c r="K100" s="33">
        <f t="shared" si="48"/>
        <v>0</v>
      </c>
    </row>
    <row r="101" spans="1:11" s="11" customFormat="1" x14ac:dyDescent="0.25">
      <c r="A101" s="10"/>
      <c r="B101" s="83"/>
      <c r="C101" s="10" t="s">
        <v>5</v>
      </c>
      <c r="D101" s="31">
        <f t="shared" si="39"/>
        <v>0</v>
      </c>
      <c r="E101" s="29"/>
      <c r="F101" s="29"/>
      <c r="G101" s="29"/>
      <c r="H101" s="29"/>
      <c r="I101" s="29"/>
      <c r="J101" s="29"/>
      <c r="K101" s="29"/>
    </row>
    <row r="102" spans="1:11" s="11" customFormat="1" x14ac:dyDescent="0.25">
      <c r="A102" s="10"/>
      <c r="B102" s="83"/>
      <c r="C102" s="10" t="s">
        <v>6</v>
      </c>
      <c r="D102" s="31">
        <f t="shared" si="39"/>
        <v>1995000</v>
      </c>
      <c r="E102" s="29">
        <f>(3000-1005)*1000</f>
        <v>1995000</v>
      </c>
      <c r="F102" s="29"/>
      <c r="G102" s="29"/>
      <c r="H102" s="29"/>
      <c r="I102" s="29"/>
      <c r="J102" s="29"/>
      <c r="K102" s="29"/>
    </row>
    <row r="103" spans="1:11" s="11" customFormat="1" x14ac:dyDescent="0.25">
      <c r="A103" s="10"/>
      <c r="B103" s="83"/>
      <c r="C103" s="10" t="s">
        <v>7</v>
      </c>
      <c r="D103" s="31">
        <f t="shared" si="39"/>
        <v>0</v>
      </c>
      <c r="E103" s="30"/>
      <c r="F103" s="30"/>
      <c r="G103" s="30"/>
      <c r="H103" s="30"/>
      <c r="I103" s="30"/>
      <c r="J103" s="30"/>
      <c r="K103" s="30"/>
    </row>
    <row r="104" spans="1:11" s="11" customFormat="1" x14ac:dyDescent="0.25">
      <c r="A104" s="10"/>
      <c r="B104" s="83"/>
      <c r="C104" s="10" t="s">
        <v>36</v>
      </c>
      <c r="D104" s="31">
        <f t="shared" si="39"/>
        <v>0</v>
      </c>
      <c r="E104" s="30"/>
      <c r="F104" s="30"/>
      <c r="G104" s="30"/>
      <c r="H104" s="30"/>
      <c r="I104" s="30"/>
      <c r="J104" s="30"/>
      <c r="K104" s="30"/>
    </row>
    <row r="105" spans="1:11" s="11" customFormat="1" x14ac:dyDescent="0.25">
      <c r="A105" s="10"/>
      <c r="B105" s="83"/>
      <c r="C105" s="10" t="s">
        <v>43</v>
      </c>
      <c r="D105" s="31">
        <f t="shared" si="39"/>
        <v>0</v>
      </c>
      <c r="E105" s="30"/>
      <c r="F105" s="30"/>
      <c r="G105" s="30"/>
      <c r="H105" s="30">
        <v>0</v>
      </c>
      <c r="I105" s="30"/>
      <c r="J105" s="30"/>
      <c r="K105" s="30"/>
    </row>
    <row r="106" spans="1:11" s="11" customFormat="1" x14ac:dyDescent="0.25">
      <c r="A106" s="10"/>
      <c r="B106" s="83"/>
      <c r="C106" s="10" t="s">
        <v>8</v>
      </c>
      <c r="D106" s="31">
        <f t="shared" si="39"/>
        <v>1995000</v>
      </c>
      <c r="E106" s="29">
        <f>E99-E107</f>
        <v>1995000</v>
      </c>
      <c r="F106" s="29">
        <f t="shared" ref="F106:K106" si="49">F99-F107</f>
        <v>0</v>
      </c>
      <c r="G106" s="29">
        <f t="shared" si="49"/>
        <v>0</v>
      </c>
      <c r="H106" s="29">
        <f>H99-H107-H105</f>
        <v>0</v>
      </c>
      <c r="I106" s="29">
        <f>I99-I107-I105</f>
        <v>0</v>
      </c>
      <c r="J106" s="29">
        <f t="shared" si="49"/>
        <v>0</v>
      </c>
      <c r="K106" s="29">
        <f t="shared" si="49"/>
        <v>0</v>
      </c>
    </row>
    <row r="107" spans="1:11" s="11" customFormat="1" x14ac:dyDescent="0.25">
      <c r="A107" s="10"/>
      <c r="B107" s="83"/>
      <c r="C107" s="10" t="s">
        <v>9</v>
      </c>
      <c r="D107" s="31">
        <f t="shared" si="39"/>
        <v>0</v>
      </c>
      <c r="E107" s="34">
        <f>SUM(E108:E110)</f>
        <v>0</v>
      </c>
      <c r="F107" s="34">
        <f t="shared" ref="F107:K107" si="50">SUM(F108:F110)</f>
        <v>0</v>
      </c>
      <c r="G107" s="34">
        <f t="shared" si="50"/>
        <v>0</v>
      </c>
      <c r="H107" s="34">
        <f t="shared" si="50"/>
        <v>0</v>
      </c>
      <c r="I107" s="34">
        <f t="shared" si="50"/>
        <v>0</v>
      </c>
      <c r="J107" s="34">
        <f t="shared" si="50"/>
        <v>0</v>
      </c>
      <c r="K107" s="34">
        <f t="shared" si="50"/>
        <v>0</v>
      </c>
    </row>
    <row r="108" spans="1:11" s="11" customFormat="1" x14ac:dyDescent="0.25">
      <c r="A108" s="10"/>
      <c r="B108" s="83"/>
      <c r="C108" s="10" t="s">
        <v>5</v>
      </c>
      <c r="D108" s="31">
        <f t="shared" si="39"/>
        <v>0</v>
      </c>
      <c r="E108" s="29"/>
      <c r="F108" s="29"/>
      <c r="G108" s="29"/>
      <c r="H108" s="29"/>
      <c r="I108" s="29"/>
      <c r="J108" s="29"/>
      <c r="K108" s="29"/>
    </row>
    <row r="109" spans="1:11" s="11" customFormat="1" x14ac:dyDescent="0.25">
      <c r="A109" s="10"/>
      <c r="B109" s="83"/>
      <c r="C109" s="10" t="s">
        <v>6</v>
      </c>
      <c r="D109" s="31">
        <f t="shared" si="39"/>
        <v>0</v>
      </c>
      <c r="E109" s="29"/>
      <c r="F109" s="29"/>
      <c r="G109" s="29"/>
      <c r="H109" s="29"/>
      <c r="I109" s="29"/>
      <c r="J109" s="29"/>
      <c r="K109" s="29"/>
    </row>
    <row r="110" spans="1:11" s="11" customFormat="1" x14ac:dyDescent="0.25">
      <c r="A110" s="10"/>
      <c r="B110" s="83"/>
      <c r="C110" s="10" t="s">
        <v>7</v>
      </c>
      <c r="D110" s="31">
        <f t="shared" si="39"/>
        <v>0</v>
      </c>
      <c r="E110" s="29"/>
      <c r="F110" s="29"/>
      <c r="G110" s="29"/>
      <c r="H110" s="29">
        <v>0</v>
      </c>
      <c r="I110" s="29">
        <v>0</v>
      </c>
      <c r="J110" s="29"/>
      <c r="K110" s="29"/>
    </row>
    <row r="111" spans="1:11" s="11" customFormat="1" ht="30" x14ac:dyDescent="0.25">
      <c r="A111" s="10">
        <v>4</v>
      </c>
      <c r="B111" s="83" t="s">
        <v>39</v>
      </c>
      <c r="C111" s="10"/>
      <c r="D111" s="31">
        <f t="shared" si="39"/>
        <v>64713630.659999996</v>
      </c>
      <c r="E111" s="31">
        <f>SUM(E113:E117)+E120</f>
        <v>0</v>
      </c>
      <c r="F111" s="31">
        <f>SUM(F113:F116)+F120</f>
        <v>16713630.66</v>
      </c>
      <c r="G111" s="54">
        <f t="shared" ref="G111:I111" si="51">SUM(G113:G116)+G120</f>
        <v>0</v>
      </c>
      <c r="H111" s="54">
        <f t="shared" si="51"/>
        <v>0</v>
      </c>
      <c r="I111" s="54">
        <f t="shared" si="51"/>
        <v>16000000</v>
      </c>
      <c r="J111" s="54">
        <f t="shared" ref="J111:K111" si="52">SUM(J113:J116)+J120</f>
        <v>16000000</v>
      </c>
      <c r="K111" s="54">
        <f t="shared" si="52"/>
        <v>16000000</v>
      </c>
    </row>
    <row r="112" spans="1:11" s="11" customFormat="1" x14ac:dyDescent="0.25">
      <c r="A112" s="10"/>
      <c r="B112" s="83"/>
      <c r="C112" s="10" t="s">
        <v>22</v>
      </c>
      <c r="D112" s="31">
        <f t="shared" si="39"/>
        <v>16713630.66</v>
      </c>
      <c r="E112" s="33">
        <f>E113+E114+E116+E117</f>
        <v>0</v>
      </c>
      <c r="F112" s="33">
        <f>F113+F114+F116+F117</f>
        <v>16713630.66</v>
      </c>
      <c r="G112" s="72">
        <f t="shared" ref="G112:K112" si="53">G113+G114+G116+G117</f>
        <v>0</v>
      </c>
      <c r="H112" s="72">
        <f t="shared" si="53"/>
        <v>0</v>
      </c>
      <c r="I112" s="72">
        <f t="shared" si="53"/>
        <v>0</v>
      </c>
      <c r="J112" s="33">
        <f t="shared" si="53"/>
        <v>0</v>
      </c>
      <c r="K112" s="33">
        <f t="shared" si="53"/>
        <v>0</v>
      </c>
    </row>
    <row r="113" spans="1:11" s="11" customFormat="1" x14ac:dyDescent="0.25">
      <c r="A113" s="10"/>
      <c r="B113" s="83"/>
      <c r="C113" s="10" t="s">
        <v>5</v>
      </c>
      <c r="D113" s="31">
        <f t="shared" si="39"/>
        <v>0</v>
      </c>
      <c r="E113" s="32">
        <f>E126+E152</f>
        <v>0</v>
      </c>
      <c r="F113" s="32">
        <f t="shared" ref="F113:K114" si="54">F126+F152</f>
        <v>0</v>
      </c>
      <c r="G113" s="70">
        <f t="shared" si="54"/>
        <v>0</v>
      </c>
      <c r="H113" s="70">
        <f t="shared" si="54"/>
        <v>0</v>
      </c>
      <c r="I113" s="70">
        <f t="shared" si="54"/>
        <v>0</v>
      </c>
      <c r="J113" s="32">
        <f t="shared" si="54"/>
        <v>0</v>
      </c>
      <c r="K113" s="32">
        <f t="shared" si="54"/>
        <v>0</v>
      </c>
    </row>
    <row r="114" spans="1:11" s="11" customFormat="1" x14ac:dyDescent="0.25">
      <c r="A114" s="10"/>
      <c r="B114" s="83"/>
      <c r="C114" s="10" t="s">
        <v>6</v>
      </c>
      <c r="D114" s="31">
        <f t="shared" si="39"/>
        <v>15877949.119999999</v>
      </c>
      <c r="E114" s="32">
        <f>E127+E153</f>
        <v>0</v>
      </c>
      <c r="F114" s="32">
        <f t="shared" si="54"/>
        <v>15877949.119999999</v>
      </c>
      <c r="G114" s="70">
        <f t="shared" si="54"/>
        <v>0</v>
      </c>
      <c r="H114" s="70">
        <f t="shared" si="54"/>
        <v>0</v>
      </c>
      <c r="I114" s="70">
        <f t="shared" si="54"/>
        <v>0</v>
      </c>
      <c r="J114" s="32">
        <f t="shared" si="54"/>
        <v>0</v>
      </c>
      <c r="K114" s="32">
        <f t="shared" si="54"/>
        <v>0</v>
      </c>
    </row>
    <row r="115" spans="1:11" s="11" customFormat="1" x14ac:dyDescent="0.25">
      <c r="A115" s="9"/>
      <c r="B115" s="84"/>
      <c r="C115" s="9" t="s">
        <v>44</v>
      </c>
      <c r="D115" s="31">
        <f t="shared" si="39"/>
        <v>0</v>
      </c>
      <c r="E115" s="42">
        <f t="shared" ref="E115:K117" si="55">E128</f>
        <v>0</v>
      </c>
      <c r="F115" s="42">
        <f t="shared" si="55"/>
        <v>0</v>
      </c>
      <c r="G115" s="70">
        <f t="shared" si="55"/>
        <v>0</v>
      </c>
      <c r="H115" s="70">
        <f t="shared" si="55"/>
        <v>0</v>
      </c>
      <c r="I115" s="70">
        <f t="shared" si="55"/>
        <v>0</v>
      </c>
      <c r="J115" s="42">
        <f t="shared" si="55"/>
        <v>0</v>
      </c>
      <c r="K115" s="42">
        <f t="shared" si="55"/>
        <v>0</v>
      </c>
    </row>
    <row r="116" spans="1:11" s="11" customFormat="1" x14ac:dyDescent="0.25">
      <c r="A116" s="10"/>
      <c r="B116" s="83"/>
      <c r="C116" s="10" t="s">
        <v>7</v>
      </c>
      <c r="D116" s="31">
        <f t="shared" si="39"/>
        <v>835681.54</v>
      </c>
      <c r="E116" s="32">
        <f t="shared" ref="E116:K116" si="56">E129+E155</f>
        <v>0</v>
      </c>
      <c r="F116" s="32">
        <f t="shared" si="56"/>
        <v>835681.54</v>
      </c>
      <c r="G116" s="70">
        <f t="shared" si="56"/>
        <v>0</v>
      </c>
      <c r="H116" s="70">
        <f t="shared" si="56"/>
        <v>0</v>
      </c>
      <c r="I116" s="70">
        <f t="shared" si="56"/>
        <v>0</v>
      </c>
      <c r="J116" s="32">
        <f t="shared" si="56"/>
        <v>0</v>
      </c>
      <c r="K116" s="32">
        <f t="shared" si="56"/>
        <v>0</v>
      </c>
    </row>
    <row r="117" spans="1:11" s="11" customFormat="1" x14ac:dyDescent="0.25">
      <c r="A117" s="9"/>
      <c r="B117" s="84"/>
      <c r="C117" s="9" t="s">
        <v>44</v>
      </c>
      <c r="D117" s="31">
        <f t="shared" si="39"/>
        <v>0</v>
      </c>
      <c r="E117" s="42">
        <f t="shared" si="55"/>
        <v>0</v>
      </c>
      <c r="F117" s="42">
        <f t="shared" si="55"/>
        <v>0</v>
      </c>
      <c r="G117" s="70">
        <f t="shared" si="55"/>
        <v>0</v>
      </c>
      <c r="H117" s="70">
        <f t="shared" si="55"/>
        <v>0</v>
      </c>
      <c r="I117" s="70">
        <f t="shared" si="55"/>
        <v>0</v>
      </c>
      <c r="J117" s="42">
        <f t="shared" si="55"/>
        <v>0</v>
      </c>
      <c r="K117" s="42">
        <f t="shared" si="55"/>
        <v>0</v>
      </c>
    </row>
    <row r="118" spans="1:11" s="11" customFormat="1" x14ac:dyDescent="0.25">
      <c r="A118" s="10"/>
      <c r="B118" s="83"/>
      <c r="C118" s="10" t="s">
        <v>43</v>
      </c>
      <c r="D118" s="31">
        <f t="shared" si="39"/>
        <v>0</v>
      </c>
      <c r="E118" s="32">
        <f t="shared" ref="E118:K123" si="57">E131+E157</f>
        <v>0</v>
      </c>
      <c r="F118" s="32">
        <f t="shared" si="57"/>
        <v>0</v>
      </c>
      <c r="G118" s="70">
        <f t="shared" si="57"/>
        <v>0</v>
      </c>
      <c r="H118" s="70">
        <f t="shared" si="57"/>
        <v>0</v>
      </c>
      <c r="I118" s="70">
        <f t="shared" si="57"/>
        <v>0</v>
      </c>
      <c r="J118" s="32">
        <f t="shared" si="57"/>
        <v>0</v>
      </c>
      <c r="K118" s="32">
        <f t="shared" si="57"/>
        <v>0</v>
      </c>
    </row>
    <row r="119" spans="1:11" s="11" customFormat="1" x14ac:dyDescent="0.25">
      <c r="A119" s="10"/>
      <c r="B119" s="83"/>
      <c r="C119" s="10" t="s">
        <v>8</v>
      </c>
      <c r="D119" s="31">
        <f t="shared" si="39"/>
        <v>16713630.66</v>
      </c>
      <c r="E119" s="32">
        <f t="shared" si="57"/>
        <v>0</v>
      </c>
      <c r="F119" s="32">
        <f t="shared" si="57"/>
        <v>16713630.66</v>
      </c>
      <c r="G119" s="70">
        <f t="shared" si="57"/>
        <v>0</v>
      </c>
      <c r="H119" s="70">
        <f t="shared" si="57"/>
        <v>0</v>
      </c>
      <c r="I119" s="70">
        <f t="shared" si="57"/>
        <v>0</v>
      </c>
      <c r="J119" s="32">
        <f t="shared" si="57"/>
        <v>0</v>
      </c>
      <c r="K119" s="32">
        <f t="shared" si="57"/>
        <v>0</v>
      </c>
    </row>
    <row r="120" spans="1:11" s="11" customFormat="1" x14ac:dyDescent="0.25">
      <c r="A120" s="10"/>
      <c r="B120" s="83"/>
      <c r="C120" s="10" t="s">
        <v>9</v>
      </c>
      <c r="D120" s="31">
        <f t="shared" si="39"/>
        <v>48000000</v>
      </c>
      <c r="E120" s="32">
        <f t="shared" si="57"/>
        <v>0</v>
      </c>
      <c r="F120" s="32">
        <f t="shared" si="57"/>
        <v>0</v>
      </c>
      <c r="G120" s="70">
        <f t="shared" si="57"/>
        <v>0</v>
      </c>
      <c r="H120" s="70">
        <f t="shared" si="57"/>
        <v>0</v>
      </c>
      <c r="I120" s="70">
        <f t="shared" si="57"/>
        <v>16000000</v>
      </c>
      <c r="J120" s="32">
        <f t="shared" si="57"/>
        <v>16000000</v>
      </c>
      <c r="K120" s="32">
        <f t="shared" si="57"/>
        <v>16000000</v>
      </c>
    </row>
    <row r="121" spans="1:11" s="11" customFormat="1" x14ac:dyDescent="0.25">
      <c r="A121" s="10"/>
      <c r="B121" s="83"/>
      <c r="C121" s="10" t="s">
        <v>5</v>
      </c>
      <c r="D121" s="31">
        <f t="shared" si="39"/>
        <v>0</v>
      </c>
      <c r="E121" s="32">
        <f t="shared" si="57"/>
        <v>0</v>
      </c>
      <c r="F121" s="32">
        <f t="shared" si="57"/>
        <v>0</v>
      </c>
      <c r="G121" s="70">
        <f t="shared" si="57"/>
        <v>0</v>
      </c>
      <c r="H121" s="70">
        <f t="shared" si="57"/>
        <v>0</v>
      </c>
      <c r="I121" s="70">
        <f t="shared" si="57"/>
        <v>0</v>
      </c>
      <c r="J121" s="32">
        <f t="shared" si="57"/>
        <v>0</v>
      </c>
      <c r="K121" s="32">
        <f t="shared" si="57"/>
        <v>0</v>
      </c>
    </row>
    <row r="122" spans="1:11" s="11" customFormat="1" x14ac:dyDescent="0.25">
      <c r="A122" s="10"/>
      <c r="B122" s="83"/>
      <c r="C122" s="10" t="s">
        <v>6</v>
      </c>
      <c r="D122" s="31">
        <f t="shared" si="39"/>
        <v>45600000</v>
      </c>
      <c r="E122" s="32">
        <f t="shared" si="57"/>
        <v>0</v>
      </c>
      <c r="F122" s="32">
        <f t="shared" si="57"/>
        <v>0</v>
      </c>
      <c r="G122" s="70">
        <f t="shared" si="57"/>
        <v>0</v>
      </c>
      <c r="H122" s="70">
        <f t="shared" si="57"/>
        <v>0</v>
      </c>
      <c r="I122" s="70">
        <f t="shared" si="57"/>
        <v>15200000</v>
      </c>
      <c r="J122" s="32">
        <f t="shared" si="57"/>
        <v>15200000</v>
      </c>
      <c r="K122" s="32">
        <f t="shared" si="57"/>
        <v>15200000</v>
      </c>
    </row>
    <row r="123" spans="1:11" s="11" customFormat="1" x14ac:dyDescent="0.25">
      <c r="A123" s="10"/>
      <c r="B123" s="83"/>
      <c r="C123" s="10" t="s">
        <v>7</v>
      </c>
      <c r="D123" s="31">
        <f t="shared" si="39"/>
        <v>2400000</v>
      </c>
      <c r="E123" s="32">
        <f t="shared" si="57"/>
        <v>0</v>
      </c>
      <c r="F123" s="32">
        <f t="shared" si="57"/>
        <v>0</v>
      </c>
      <c r="G123" s="70">
        <f t="shared" si="57"/>
        <v>0</v>
      </c>
      <c r="H123" s="70">
        <f t="shared" si="57"/>
        <v>0</v>
      </c>
      <c r="I123" s="70">
        <f t="shared" si="57"/>
        <v>800000</v>
      </c>
      <c r="J123" s="32">
        <f t="shared" si="57"/>
        <v>800000</v>
      </c>
      <c r="K123" s="32">
        <f t="shared" si="57"/>
        <v>800000</v>
      </c>
    </row>
    <row r="124" spans="1:11" s="11" customFormat="1" ht="30" x14ac:dyDescent="0.25">
      <c r="A124" s="10" t="s">
        <v>33</v>
      </c>
      <c r="B124" s="83" t="s">
        <v>47</v>
      </c>
      <c r="C124" s="10"/>
      <c r="D124" s="31">
        <f t="shared" si="39"/>
        <v>0</v>
      </c>
      <c r="E124" s="31">
        <f>SUM(E126:E130)+E133</f>
        <v>0</v>
      </c>
      <c r="F124" s="31">
        <f>SUM(F126:F130)+F133</f>
        <v>0</v>
      </c>
      <c r="G124" s="54">
        <f>SUM(G126:G130)+G133</f>
        <v>0</v>
      </c>
      <c r="H124" s="54">
        <f>SUM(H126:H130)+H133</f>
        <v>0</v>
      </c>
      <c r="I124" s="54">
        <f>SUM(I126:I130)+I133</f>
        <v>0</v>
      </c>
      <c r="J124" s="31">
        <f t="shared" ref="J124:K124" si="58">SUM(J126:J130)+J133</f>
        <v>0</v>
      </c>
      <c r="K124" s="31">
        <f t="shared" si="58"/>
        <v>0</v>
      </c>
    </row>
    <row r="125" spans="1:11" s="11" customFormat="1" x14ac:dyDescent="0.25">
      <c r="A125" s="10"/>
      <c r="B125" s="83"/>
      <c r="C125" s="10" t="s">
        <v>22</v>
      </c>
      <c r="D125" s="31">
        <f t="shared" si="39"/>
        <v>0</v>
      </c>
      <c r="E125" s="33">
        <f>E126+E127+E129+E130</f>
        <v>0</v>
      </c>
      <c r="F125" s="33">
        <f>F126+F127+F129+F130</f>
        <v>0</v>
      </c>
      <c r="G125" s="72">
        <f>G126+G127+G129+G130</f>
        <v>0</v>
      </c>
      <c r="H125" s="72">
        <f>H126+H127+H129+H130</f>
        <v>0</v>
      </c>
      <c r="I125" s="72">
        <f>I126+I127+I129+I130</f>
        <v>0</v>
      </c>
      <c r="J125" s="33">
        <f t="shared" ref="J125:K125" si="59">J126+J127+J129+J130</f>
        <v>0</v>
      </c>
      <c r="K125" s="33">
        <f t="shared" si="59"/>
        <v>0</v>
      </c>
    </row>
    <row r="126" spans="1:11" s="11" customFormat="1" x14ac:dyDescent="0.25">
      <c r="A126" s="10"/>
      <c r="B126" s="83"/>
      <c r="C126" s="10" t="s">
        <v>5</v>
      </c>
      <c r="D126" s="31">
        <f t="shared" si="39"/>
        <v>0</v>
      </c>
      <c r="E126" s="29"/>
      <c r="F126" s="29"/>
      <c r="G126" s="68"/>
      <c r="H126" s="68"/>
      <c r="I126" s="68"/>
      <c r="J126" s="29"/>
      <c r="K126" s="29"/>
    </row>
    <row r="127" spans="1:11" s="11" customFormat="1" x14ac:dyDescent="0.25">
      <c r="A127" s="10"/>
      <c r="B127" s="83"/>
      <c r="C127" s="10" t="s">
        <v>6</v>
      </c>
      <c r="D127" s="31">
        <f t="shared" si="39"/>
        <v>0</v>
      </c>
      <c r="E127" s="29">
        <v>0</v>
      </c>
      <c r="F127" s="29"/>
      <c r="G127" s="68"/>
      <c r="H127" s="68"/>
      <c r="I127" s="68"/>
      <c r="J127" s="29"/>
      <c r="K127" s="29"/>
    </row>
    <row r="128" spans="1:11" s="11" customFormat="1" x14ac:dyDescent="0.25">
      <c r="A128" s="9"/>
      <c r="B128" s="84"/>
      <c r="C128" s="9" t="s">
        <v>44</v>
      </c>
      <c r="D128" s="31">
        <f t="shared" si="39"/>
        <v>0</v>
      </c>
      <c r="E128" s="40"/>
      <c r="F128" s="40"/>
      <c r="G128" s="68"/>
      <c r="H128" s="68"/>
      <c r="I128" s="68"/>
      <c r="J128" s="40"/>
      <c r="K128" s="40"/>
    </row>
    <row r="129" spans="1:11" s="11" customFormat="1" x14ac:dyDescent="0.25">
      <c r="A129" s="10"/>
      <c r="B129" s="83"/>
      <c r="C129" s="10" t="s">
        <v>7</v>
      </c>
      <c r="D129" s="31">
        <f t="shared" si="39"/>
        <v>0</v>
      </c>
      <c r="E129" s="30">
        <v>0</v>
      </c>
      <c r="F129" s="30"/>
      <c r="G129" s="69"/>
      <c r="H129" s="69"/>
      <c r="I129" s="69"/>
      <c r="J129" s="30"/>
      <c r="K129" s="30"/>
    </row>
    <row r="130" spans="1:11" s="11" customFormat="1" x14ac:dyDescent="0.25">
      <c r="A130" s="9"/>
      <c r="B130" s="84"/>
      <c r="C130" s="9" t="s">
        <v>44</v>
      </c>
      <c r="D130" s="31">
        <f t="shared" si="39"/>
        <v>0</v>
      </c>
      <c r="E130" s="41"/>
      <c r="F130" s="41"/>
      <c r="G130" s="41"/>
      <c r="H130" s="41"/>
      <c r="I130" s="41"/>
      <c r="J130" s="41"/>
      <c r="K130" s="41"/>
    </row>
    <row r="131" spans="1:11" s="11" customFormat="1" x14ac:dyDescent="0.25">
      <c r="A131" s="10"/>
      <c r="B131" s="83"/>
      <c r="C131" s="10" t="s">
        <v>43</v>
      </c>
      <c r="D131" s="31">
        <f t="shared" si="39"/>
        <v>0</v>
      </c>
      <c r="E131" s="30"/>
      <c r="F131" s="30"/>
      <c r="G131" s="30"/>
      <c r="H131" s="30"/>
      <c r="I131" s="30"/>
      <c r="J131" s="30"/>
      <c r="K131" s="30"/>
    </row>
    <row r="132" spans="1:11" s="11" customFormat="1" x14ac:dyDescent="0.25">
      <c r="A132" s="10"/>
      <c r="B132" s="83"/>
      <c r="C132" s="10" t="s">
        <v>8</v>
      </c>
      <c r="D132" s="31">
        <f t="shared" si="39"/>
        <v>0</v>
      </c>
      <c r="E132" s="29">
        <f>E124-E133</f>
        <v>0</v>
      </c>
      <c r="F132" s="29">
        <f>F124-F133</f>
        <v>0</v>
      </c>
      <c r="G132" s="29">
        <f>G124-G133</f>
        <v>0</v>
      </c>
      <c r="H132" s="29">
        <f>H124-H133</f>
        <v>0</v>
      </c>
      <c r="I132" s="29">
        <f>I124-I133</f>
        <v>0</v>
      </c>
      <c r="J132" s="29">
        <f t="shared" ref="J132:K132" si="60">J124-J133</f>
        <v>0</v>
      </c>
      <c r="K132" s="29">
        <f t="shared" si="60"/>
        <v>0</v>
      </c>
    </row>
    <row r="133" spans="1:11" s="11" customFormat="1" x14ac:dyDescent="0.25">
      <c r="A133" s="10"/>
      <c r="B133" s="83"/>
      <c r="C133" s="10" t="s">
        <v>9</v>
      </c>
      <c r="D133" s="31">
        <f t="shared" si="39"/>
        <v>0</v>
      </c>
      <c r="E133" s="34">
        <f>SUM(E134:E136)</f>
        <v>0</v>
      </c>
      <c r="F133" s="34">
        <f t="shared" ref="F133:K133" si="61">SUM(F134:F136)</f>
        <v>0</v>
      </c>
      <c r="G133" s="34">
        <f t="shared" si="61"/>
        <v>0</v>
      </c>
      <c r="H133" s="34">
        <f t="shared" si="61"/>
        <v>0</v>
      </c>
      <c r="I133" s="34">
        <f t="shared" si="61"/>
        <v>0</v>
      </c>
      <c r="J133" s="34">
        <f t="shared" si="61"/>
        <v>0</v>
      </c>
      <c r="K133" s="34">
        <f t="shared" si="61"/>
        <v>0</v>
      </c>
    </row>
    <row r="134" spans="1:11" s="11" customFormat="1" x14ac:dyDescent="0.25">
      <c r="A134" s="10"/>
      <c r="B134" s="83"/>
      <c r="C134" s="10" t="s">
        <v>5</v>
      </c>
      <c r="D134" s="31">
        <f t="shared" si="39"/>
        <v>0</v>
      </c>
      <c r="E134" s="29"/>
      <c r="F134" s="29"/>
      <c r="G134" s="29"/>
      <c r="H134" s="29"/>
      <c r="I134" s="29"/>
      <c r="J134" s="29"/>
      <c r="K134" s="29"/>
    </row>
    <row r="135" spans="1:11" s="11" customFormat="1" x14ac:dyDescent="0.25">
      <c r="A135" s="10"/>
      <c r="B135" s="83"/>
      <c r="C135" s="10" t="s">
        <v>6</v>
      </c>
      <c r="D135" s="31">
        <f t="shared" si="39"/>
        <v>0</v>
      </c>
      <c r="E135" s="29">
        <v>0</v>
      </c>
      <c r="F135" s="29"/>
      <c r="G135" s="29"/>
      <c r="H135" s="29"/>
      <c r="I135" s="29"/>
      <c r="J135" s="29"/>
      <c r="K135" s="29"/>
    </row>
    <row r="136" spans="1:11" s="11" customFormat="1" x14ac:dyDescent="0.25">
      <c r="A136" s="10"/>
      <c r="B136" s="83"/>
      <c r="C136" s="10" t="s">
        <v>7</v>
      </c>
      <c r="D136" s="31">
        <f t="shared" si="39"/>
        <v>0</v>
      </c>
      <c r="E136" s="29"/>
      <c r="F136" s="29"/>
      <c r="G136" s="29"/>
      <c r="H136" s="29"/>
      <c r="I136" s="29"/>
      <c r="J136" s="29"/>
      <c r="K136" s="29"/>
    </row>
    <row r="137" spans="1:11" s="11" customFormat="1" x14ac:dyDescent="0.25">
      <c r="A137" s="9" t="s">
        <v>34</v>
      </c>
      <c r="B137" s="84" t="s">
        <v>36</v>
      </c>
      <c r="C137" s="9"/>
      <c r="D137" s="31">
        <f t="shared" si="39"/>
        <v>0</v>
      </c>
      <c r="E137" s="39">
        <f>SUM(E139:E143)+E146</f>
        <v>0</v>
      </c>
      <c r="F137" s="39">
        <f t="shared" ref="F137:I137" si="62">SUM(F139:F143)+F146</f>
        <v>0</v>
      </c>
      <c r="G137" s="39">
        <f t="shared" si="62"/>
        <v>0</v>
      </c>
      <c r="H137" s="39">
        <f t="shared" si="62"/>
        <v>0</v>
      </c>
      <c r="I137" s="39">
        <f t="shared" si="62"/>
        <v>0</v>
      </c>
      <c r="J137" s="39">
        <f t="shared" ref="J137:K137" si="63">SUM(J139:J143)+J146</f>
        <v>0</v>
      </c>
      <c r="K137" s="39">
        <f t="shared" si="63"/>
        <v>0</v>
      </c>
    </row>
    <row r="138" spans="1:11" s="11" customFormat="1" x14ac:dyDescent="0.25">
      <c r="A138" s="9"/>
      <c r="B138" s="84"/>
      <c r="C138" s="9" t="s">
        <v>22</v>
      </c>
      <c r="D138" s="31">
        <f t="shared" si="39"/>
        <v>0</v>
      </c>
      <c r="E138" s="43">
        <f>E139+E140+E142+E143</f>
        <v>0</v>
      </c>
      <c r="F138" s="43">
        <f t="shared" ref="F138:K138" si="64">F139+F140+F142+F143</f>
        <v>0</v>
      </c>
      <c r="G138" s="43">
        <f t="shared" si="64"/>
        <v>0</v>
      </c>
      <c r="H138" s="43">
        <f t="shared" si="64"/>
        <v>0</v>
      </c>
      <c r="I138" s="43">
        <f t="shared" si="64"/>
        <v>0</v>
      </c>
      <c r="J138" s="43">
        <f t="shared" si="64"/>
        <v>0</v>
      </c>
      <c r="K138" s="43">
        <f t="shared" si="64"/>
        <v>0</v>
      </c>
    </row>
    <row r="139" spans="1:11" s="11" customFormat="1" x14ac:dyDescent="0.25">
      <c r="A139" s="9"/>
      <c r="B139" s="84"/>
      <c r="C139" s="9" t="s">
        <v>5</v>
      </c>
      <c r="D139" s="31">
        <f t="shared" si="39"/>
        <v>0</v>
      </c>
      <c r="E139" s="40"/>
      <c r="F139" s="40"/>
      <c r="G139" s="40"/>
      <c r="H139" s="40"/>
      <c r="I139" s="40"/>
      <c r="J139" s="40"/>
      <c r="K139" s="40"/>
    </row>
    <row r="140" spans="1:11" s="11" customFormat="1" x14ac:dyDescent="0.25">
      <c r="A140" s="9"/>
      <c r="B140" s="84"/>
      <c r="C140" s="9" t="s">
        <v>6</v>
      </c>
      <c r="D140" s="31">
        <f t="shared" si="39"/>
        <v>0</v>
      </c>
      <c r="E140" s="40">
        <v>0</v>
      </c>
      <c r="F140" s="40">
        <f>1996425-1996425</f>
        <v>0</v>
      </c>
      <c r="G140" s="40"/>
      <c r="H140" s="40"/>
      <c r="I140" s="40"/>
      <c r="J140" s="40"/>
      <c r="K140" s="40"/>
    </row>
    <row r="141" spans="1:11" s="11" customFormat="1" x14ac:dyDescent="0.25">
      <c r="A141" s="9"/>
      <c r="B141" s="84"/>
      <c r="C141" s="9" t="s">
        <v>44</v>
      </c>
      <c r="D141" s="31">
        <f t="shared" si="39"/>
        <v>0</v>
      </c>
      <c r="E141" s="40"/>
      <c r="F141" s="40">
        <v>0</v>
      </c>
      <c r="G141" s="40"/>
      <c r="H141" s="40"/>
      <c r="I141" s="40"/>
      <c r="J141" s="40"/>
      <c r="K141" s="40"/>
    </row>
    <row r="142" spans="1:11" s="11" customFormat="1" x14ac:dyDescent="0.25">
      <c r="A142" s="9"/>
      <c r="B142" s="84"/>
      <c r="C142" s="9" t="s">
        <v>7</v>
      </c>
      <c r="D142" s="31">
        <f t="shared" si="39"/>
        <v>0</v>
      </c>
      <c r="E142" s="41">
        <v>0</v>
      </c>
      <c r="F142" s="41"/>
      <c r="G142" s="41"/>
      <c r="H142" s="41"/>
      <c r="I142" s="41"/>
      <c r="J142" s="41"/>
      <c r="K142" s="41"/>
    </row>
    <row r="143" spans="1:11" s="11" customFormat="1" x14ac:dyDescent="0.25">
      <c r="A143" s="9"/>
      <c r="B143" s="84"/>
      <c r="C143" s="9" t="s">
        <v>44</v>
      </c>
      <c r="D143" s="31">
        <f t="shared" si="39"/>
        <v>0</v>
      </c>
      <c r="E143" s="41"/>
      <c r="F143" s="41">
        <v>0</v>
      </c>
      <c r="G143" s="41"/>
      <c r="H143" s="41"/>
      <c r="I143" s="41"/>
      <c r="J143" s="41"/>
      <c r="K143" s="41"/>
    </row>
    <row r="144" spans="1:11" s="11" customFormat="1" x14ac:dyDescent="0.25">
      <c r="A144" s="9"/>
      <c r="B144" s="84"/>
      <c r="C144" s="9" t="s">
        <v>43</v>
      </c>
      <c r="D144" s="31">
        <f t="shared" ref="D144:D162" si="65">SUM(E144:K144)</f>
        <v>0</v>
      </c>
      <c r="E144" s="41"/>
      <c r="F144" s="41"/>
      <c r="G144" s="41"/>
      <c r="H144" s="41"/>
      <c r="I144" s="41"/>
      <c r="J144" s="41"/>
      <c r="K144" s="41"/>
    </row>
    <row r="145" spans="1:11" s="11" customFormat="1" x14ac:dyDescent="0.25">
      <c r="A145" s="9"/>
      <c r="B145" s="84"/>
      <c r="C145" s="9" t="s">
        <v>8</v>
      </c>
      <c r="D145" s="31">
        <f t="shared" si="65"/>
        <v>0</v>
      </c>
      <c r="E145" s="40">
        <f>E137-E146</f>
        <v>0</v>
      </c>
      <c r="F145" s="40">
        <f t="shared" ref="F145:K145" si="66">F137-F146</f>
        <v>0</v>
      </c>
      <c r="G145" s="40"/>
      <c r="H145" s="40"/>
      <c r="I145" s="40">
        <f t="shared" si="66"/>
        <v>0</v>
      </c>
      <c r="J145" s="40">
        <f t="shared" si="66"/>
        <v>0</v>
      </c>
      <c r="K145" s="40">
        <f t="shared" si="66"/>
        <v>0</v>
      </c>
    </row>
    <row r="146" spans="1:11" s="11" customFormat="1" x14ac:dyDescent="0.25">
      <c r="A146" s="9"/>
      <c r="B146" s="84"/>
      <c r="C146" s="9" t="s">
        <v>9</v>
      </c>
      <c r="D146" s="31">
        <f t="shared" si="65"/>
        <v>0</v>
      </c>
      <c r="E146" s="44">
        <f>SUM(E147:E149)</f>
        <v>0</v>
      </c>
      <c r="F146" s="44">
        <f t="shared" ref="F146:K146" si="67">SUM(F147:F149)</f>
        <v>0</v>
      </c>
      <c r="G146" s="44">
        <f t="shared" si="67"/>
        <v>0</v>
      </c>
      <c r="H146" s="44">
        <f t="shared" si="67"/>
        <v>0</v>
      </c>
      <c r="I146" s="44">
        <f t="shared" si="67"/>
        <v>0</v>
      </c>
      <c r="J146" s="44">
        <f t="shared" si="67"/>
        <v>0</v>
      </c>
      <c r="K146" s="44">
        <f t="shared" si="67"/>
        <v>0</v>
      </c>
    </row>
    <row r="147" spans="1:11" s="11" customFormat="1" x14ac:dyDescent="0.25">
      <c r="A147" s="9"/>
      <c r="B147" s="84"/>
      <c r="C147" s="9" t="s">
        <v>5</v>
      </c>
      <c r="D147" s="31">
        <f t="shared" si="65"/>
        <v>0</v>
      </c>
      <c r="E147" s="40"/>
      <c r="F147" s="40"/>
      <c r="G147" s="40"/>
      <c r="H147" s="40"/>
      <c r="I147" s="40"/>
      <c r="J147" s="40"/>
      <c r="K147" s="40"/>
    </row>
    <row r="148" spans="1:11" s="11" customFormat="1" x14ac:dyDescent="0.25">
      <c r="A148" s="9"/>
      <c r="B148" s="84"/>
      <c r="C148" s="9" t="s">
        <v>6</v>
      </c>
      <c r="D148" s="31">
        <f t="shared" si="65"/>
        <v>0</v>
      </c>
      <c r="E148" s="40">
        <v>0</v>
      </c>
      <c r="F148" s="40"/>
      <c r="G148" s="40"/>
      <c r="H148" s="40"/>
      <c r="I148" s="40"/>
      <c r="J148" s="40"/>
      <c r="K148" s="40"/>
    </row>
    <row r="149" spans="1:11" s="11" customFormat="1" x14ac:dyDescent="0.25">
      <c r="A149" s="9"/>
      <c r="B149" s="84"/>
      <c r="C149" s="9" t="s">
        <v>7</v>
      </c>
      <c r="D149" s="31">
        <f t="shared" si="65"/>
        <v>0</v>
      </c>
      <c r="E149" s="40"/>
      <c r="F149" s="40"/>
      <c r="G149" s="40"/>
      <c r="H149" s="40"/>
      <c r="I149" s="40"/>
      <c r="J149" s="40"/>
      <c r="K149" s="40"/>
    </row>
    <row r="150" spans="1:11" s="11" customFormat="1" ht="45" x14ac:dyDescent="0.25">
      <c r="A150" s="10" t="s">
        <v>46</v>
      </c>
      <c r="B150" s="83" t="s">
        <v>45</v>
      </c>
      <c r="C150" s="10"/>
      <c r="D150" s="31">
        <f t="shared" si="65"/>
        <v>64713630.659999996</v>
      </c>
      <c r="E150" s="31">
        <f>SUM(E152:E156)+E159</f>
        <v>0</v>
      </c>
      <c r="F150" s="54">
        <f>SUM(F152:F156)+F159</f>
        <v>16713630.66</v>
      </c>
      <c r="G150" s="31">
        <f>SUM(G152:G156)+G159</f>
        <v>0</v>
      </c>
      <c r="H150" s="31">
        <f t="shared" ref="H150:I150" si="68">SUM(H152:H156)+H159</f>
        <v>0</v>
      </c>
      <c r="I150" s="31">
        <f t="shared" si="68"/>
        <v>16000000</v>
      </c>
      <c r="J150" s="31">
        <f t="shared" ref="J150:K150" si="69">SUM(J152:J156)+J159</f>
        <v>16000000</v>
      </c>
      <c r="K150" s="31">
        <f t="shared" si="69"/>
        <v>16000000</v>
      </c>
    </row>
    <row r="151" spans="1:11" s="11" customFormat="1" x14ac:dyDescent="0.25">
      <c r="A151" s="10"/>
      <c r="B151" s="83"/>
      <c r="C151" s="10" t="s">
        <v>22</v>
      </c>
      <c r="D151" s="31">
        <f t="shared" si="65"/>
        <v>16713630.66</v>
      </c>
      <c r="E151" s="33">
        <f>E152+E153+E155+E156</f>
        <v>0</v>
      </c>
      <c r="F151" s="33">
        <f>F152+F153+F155+F156</f>
        <v>16713630.66</v>
      </c>
      <c r="G151" s="33">
        <f>G152+G153+G155+G156</f>
        <v>0</v>
      </c>
      <c r="H151" s="33">
        <f t="shared" ref="H151:K151" si="70">H152+H153+H155+H156</f>
        <v>0</v>
      </c>
      <c r="I151" s="33">
        <f t="shared" si="70"/>
        <v>0</v>
      </c>
      <c r="J151" s="33">
        <f t="shared" si="70"/>
        <v>0</v>
      </c>
      <c r="K151" s="33">
        <f t="shared" si="70"/>
        <v>0</v>
      </c>
    </row>
    <row r="152" spans="1:11" s="11" customFormat="1" x14ac:dyDescent="0.25">
      <c r="A152" s="10"/>
      <c r="B152" s="83"/>
      <c r="C152" s="10" t="s">
        <v>5</v>
      </c>
      <c r="D152" s="31">
        <f t="shared" si="65"/>
        <v>0</v>
      </c>
      <c r="E152" s="29"/>
      <c r="F152" s="29"/>
      <c r="G152" s="29"/>
      <c r="H152" s="29"/>
      <c r="I152" s="29"/>
      <c r="J152" s="29"/>
      <c r="K152" s="29"/>
    </row>
    <row r="153" spans="1:11" s="11" customFormat="1" x14ac:dyDescent="0.25">
      <c r="A153" s="10"/>
      <c r="B153" s="83"/>
      <c r="C153" s="10" t="s">
        <v>6</v>
      </c>
      <c r="D153" s="31">
        <f t="shared" si="65"/>
        <v>15877949.119999999</v>
      </c>
      <c r="E153" s="29">
        <v>0</v>
      </c>
      <c r="F153" s="68">
        <v>15877949.119999999</v>
      </c>
      <c r="G153" s="29"/>
      <c r="H153" s="29"/>
      <c r="I153" s="29"/>
      <c r="J153" s="29"/>
      <c r="K153" s="29"/>
    </row>
    <row r="154" spans="1:11" s="11" customFormat="1" x14ac:dyDescent="0.25">
      <c r="A154" s="9"/>
      <c r="B154" s="84"/>
      <c r="C154" s="9" t="s">
        <v>44</v>
      </c>
      <c r="D154" s="31">
        <f t="shared" si="65"/>
        <v>0</v>
      </c>
      <c r="E154" s="40"/>
      <c r="F154" s="40"/>
      <c r="G154" s="40"/>
      <c r="H154" s="40"/>
      <c r="I154" s="40"/>
      <c r="J154" s="40"/>
      <c r="K154" s="40"/>
    </row>
    <row r="155" spans="1:11" s="11" customFormat="1" x14ac:dyDescent="0.25">
      <c r="A155" s="10"/>
      <c r="B155" s="83"/>
      <c r="C155" s="10" t="s">
        <v>7</v>
      </c>
      <c r="D155" s="31">
        <f t="shared" si="65"/>
        <v>835681.54</v>
      </c>
      <c r="E155" s="30">
        <v>0</v>
      </c>
      <c r="F155" s="69">
        <f>835681.54</f>
        <v>835681.54</v>
      </c>
      <c r="G155" s="30"/>
      <c r="H155" s="30"/>
      <c r="I155" s="30"/>
      <c r="J155" s="30"/>
      <c r="K155" s="30"/>
    </row>
    <row r="156" spans="1:11" s="11" customFormat="1" x14ac:dyDescent="0.25">
      <c r="A156" s="9"/>
      <c r="B156" s="84"/>
      <c r="C156" s="9" t="s">
        <v>44</v>
      </c>
      <c r="D156" s="31">
        <f t="shared" si="65"/>
        <v>0</v>
      </c>
      <c r="E156" s="41"/>
      <c r="F156" s="41"/>
      <c r="G156" s="41"/>
      <c r="H156" s="41"/>
      <c r="I156" s="41"/>
      <c r="J156" s="41"/>
      <c r="K156" s="41"/>
    </row>
    <row r="157" spans="1:11" s="11" customFormat="1" x14ac:dyDescent="0.25">
      <c r="A157" s="10"/>
      <c r="B157" s="83"/>
      <c r="C157" s="10" t="s">
        <v>43</v>
      </c>
      <c r="D157" s="31">
        <f t="shared" si="65"/>
        <v>0</v>
      </c>
      <c r="E157" s="30"/>
      <c r="F157" s="30"/>
      <c r="G157" s="30"/>
      <c r="H157" s="30"/>
      <c r="I157" s="30"/>
      <c r="J157" s="30"/>
      <c r="K157" s="30"/>
    </row>
    <row r="158" spans="1:11" s="11" customFormat="1" x14ac:dyDescent="0.25">
      <c r="A158" s="10"/>
      <c r="B158" s="83"/>
      <c r="C158" s="10" t="s">
        <v>8</v>
      </c>
      <c r="D158" s="31">
        <f t="shared" si="65"/>
        <v>16713630.66</v>
      </c>
      <c r="E158" s="29">
        <f>E150-E159</f>
        <v>0</v>
      </c>
      <c r="F158" s="68">
        <f>F150-F159</f>
        <v>16713630.66</v>
      </c>
      <c r="G158" s="29"/>
      <c r="H158" s="29">
        <f t="shared" ref="H158:K158" si="71">H150-H159</f>
        <v>0</v>
      </c>
      <c r="I158" s="29">
        <f t="shared" si="71"/>
        <v>0</v>
      </c>
      <c r="J158" s="29">
        <f t="shared" si="71"/>
        <v>0</v>
      </c>
      <c r="K158" s="29">
        <f t="shared" si="71"/>
        <v>0</v>
      </c>
    </row>
    <row r="159" spans="1:11" s="11" customFormat="1" x14ac:dyDescent="0.25">
      <c r="A159" s="10"/>
      <c r="B159" s="83"/>
      <c r="C159" s="10" t="s">
        <v>9</v>
      </c>
      <c r="D159" s="31">
        <f t="shared" si="65"/>
        <v>48000000</v>
      </c>
      <c r="E159" s="34">
        <f>SUM(E160:E162)</f>
        <v>0</v>
      </c>
      <c r="F159" s="34">
        <f t="shared" ref="F159:K159" si="72">SUM(F160:F162)</f>
        <v>0</v>
      </c>
      <c r="G159" s="34">
        <f t="shared" si="72"/>
        <v>0</v>
      </c>
      <c r="H159" s="34">
        <f t="shared" si="72"/>
        <v>0</v>
      </c>
      <c r="I159" s="34">
        <f t="shared" si="72"/>
        <v>16000000</v>
      </c>
      <c r="J159" s="34">
        <f t="shared" si="72"/>
        <v>16000000</v>
      </c>
      <c r="K159" s="34">
        <f t="shared" si="72"/>
        <v>16000000</v>
      </c>
    </row>
    <row r="160" spans="1:11" s="11" customFormat="1" x14ac:dyDescent="0.25">
      <c r="A160" s="10"/>
      <c r="B160" s="83"/>
      <c r="C160" s="10" t="s">
        <v>5</v>
      </c>
      <c r="D160" s="31">
        <f t="shared" si="65"/>
        <v>0</v>
      </c>
      <c r="E160" s="29"/>
      <c r="F160" s="29"/>
      <c r="G160" s="29"/>
      <c r="H160" s="29"/>
      <c r="I160" s="29"/>
      <c r="J160" s="29"/>
      <c r="K160" s="29"/>
    </row>
    <row r="161" spans="1:11" s="11" customFormat="1" x14ac:dyDescent="0.25">
      <c r="A161" s="10"/>
      <c r="B161" s="83"/>
      <c r="C161" s="10" t="s">
        <v>6</v>
      </c>
      <c r="D161" s="31">
        <f t="shared" si="65"/>
        <v>45600000</v>
      </c>
      <c r="E161" s="29">
        <v>0</v>
      </c>
      <c r="F161" s="29"/>
      <c r="G161" s="29"/>
      <c r="H161" s="29"/>
      <c r="I161" s="29">
        <v>15200000</v>
      </c>
      <c r="J161" s="29">
        <v>15200000</v>
      </c>
      <c r="K161" s="29">
        <v>15200000</v>
      </c>
    </row>
    <row r="162" spans="1:11" s="11" customFormat="1" x14ac:dyDescent="0.25">
      <c r="A162" s="10"/>
      <c r="B162" s="83"/>
      <c r="C162" s="10" t="s">
        <v>7</v>
      </c>
      <c r="D162" s="31">
        <f t="shared" si="65"/>
        <v>2400000</v>
      </c>
      <c r="E162" s="29"/>
      <c r="F162" s="29"/>
      <c r="G162" s="29"/>
      <c r="H162" s="29"/>
      <c r="I162" s="29">
        <v>800000</v>
      </c>
      <c r="J162" s="29">
        <v>800000</v>
      </c>
      <c r="K162" s="29">
        <v>800000</v>
      </c>
    </row>
  </sheetData>
  <pageMargins left="0.7" right="0.7" top="0.75" bottom="0.75" header="0.3" footer="0.3"/>
  <pageSetup paperSize="9" scale="62" fitToHeight="0" orientation="landscape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2"/>
  <sheetViews>
    <sheetView view="pageBreakPreview" topLeftCell="A13" zoomScale="60" zoomScaleNormal="100" workbookViewId="0">
      <selection activeCell="I18" sqref="I18"/>
    </sheetView>
  </sheetViews>
  <sheetFormatPr defaultColWidth="9.140625" defaultRowHeight="15" x14ac:dyDescent="0.25"/>
  <cols>
    <col min="1" max="1" width="4.85546875" style="11" customWidth="1"/>
    <col min="2" max="2" width="15.7109375" style="82" customWidth="1"/>
    <col min="3" max="3" width="8.85546875" style="11" customWidth="1"/>
    <col min="4" max="4" width="21.42578125" style="11" customWidth="1"/>
    <col min="5" max="5" width="19.42578125" style="11" customWidth="1"/>
    <col min="6" max="6" width="20.28515625" style="11" customWidth="1"/>
    <col min="7" max="7" width="19.28515625" style="11" customWidth="1"/>
    <col min="8" max="8" width="19.140625" style="11" customWidth="1"/>
    <col min="9" max="9" width="19.42578125" style="11" customWidth="1"/>
    <col min="10" max="11" width="19.140625" style="11" customWidth="1"/>
    <col min="12" max="12" width="20.5703125" style="45" customWidth="1"/>
    <col min="13" max="13" width="18.140625" style="11" customWidth="1"/>
    <col min="14" max="16384" width="9.140625" style="11"/>
  </cols>
  <sheetData>
    <row r="1" spans="1:12" x14ac:dyDescent="0.25">
      <c r="B1" s="82" t="s">
        <v>60</v>
      </c>
      <c r="C1" s="11" t="s">
        <v>55</v>
      </c>
      <c r="D1" s="55">
        <f>(D18+D25)/(D19+D26)</f>
        <v>5.6272792461824865</v>
      </c>
      <c r="E1" s="55">
        <f t="shared" ref="E1:K1" si="0">(E18+E25)/(E19+E26)</f>
        <v>0.70397766989672805</v>
      </c>
      <c r="F1" s="55">
        <f t="shared" si="0"/>
        <v>1.5748062045768629</v>
      </c>
      <c r="G1" s="55">
        <f>(G18+G25)/(G19+G26)</f>
        <v>26.298679225221637</v>
      </c>
      <c r="H1" s="55">
        <f t="shared" si="0"/>
        <v>18.409742437088916</v>
      </c>
      <c r="I1" s="55">
        <f t="shared" si="0"/>
        <v>77.383893495853101</v>
      </c>
      <c r="J1" s="55">
        <f t="shared" si="0"/>
        <v>22.485769230769233</v>
      </c>
      <c r="K1" s="55">
        <f t="shared" si="0"/>
        <v>22.485769230769233</v>
      </c>
    </row>
    <row r="2" spans="1:12" x14ac:dyDescent="0.25">
      <c r="C2" s="11" t="s">
        <v>51</v>
      </c>
      <c r="D2" s="55">
        <f>(D30+D37)/(D31+D38)</f>
        <v>20.946913345868403</v>
      </c>
      <c r="E2" s="55">
        <f t="shared" ref="E2:K2" si="1">(E30+E37)/(E31+E38)</f>
        <v>13.335084826003943</v>
      </c>
      <c r="F2" s="55">
        <f t="shared" si="1"/>
        <v>18.964429558750034</v>
      </c>
      <c r="G2" s="55">
        <f>(G30+G37)/(G31+G38)</f>
        <v>18.1539565879973</v>
      </c>
      <c r="H2" s="55">
        <f t="shared" si="1"/>
        <v>10.609945251094457</v>
      </c>
      <c r="I2" s="55">
        <f t="shared" si="1"/>
        <v>195.47377068301225</v>
      </c>
      <c r="J2" s="55">
        <f t="shared" si="1"/>
        <v>19</v>
      </c>
      <c r="K2" s="55">
        <f t="shared" si="1"/>
        <v>19</v>
      </c>
    </row>
    <row r="3" spans="1:12" x14ac:dyDescent="0.25">
      <c r="C3" s="11" t="s">
        <v>52</v>
      </c>
      <c r="D3" s="55">
        <f>(D78+D85)/(D79+D86)</f>
        <v>1.6824853821973889</v>
      </c>
      <c r="E3" s="55">
        <f t="shared" ref="E3:K3" si="2">(E78+E85)/(E79+E86)</f>
        <v>0.38025586666666666</v>
      </c>
      <c r="F3" s="55">
        <f t="shared" si="2"/>
        <v>0.52955483958601546</v>
      </c>
      <c r="G3" s="55">
        <f t="shared" si="2"/>
        <v>903.95774768304773</v>
      </c>
      <c r="H3" s="55" t="e">
        <f t="shared" si="2"/>
        <v>#DIV/0!</v>
      </c>
      <c r="I3" s="55" t="e">
        <f t="shared" si="2"/>
        <v>#DIV/0!</v>
      </c>
      <c r="J3" s="55" t="e">
        <f t="shared" si="2"/>
        <v>#DIV/0!</v>
      </c>
      <c r="K3" s="55" t="e">
        <f t="shared" si="2"/>
        <v>#DIV/0!</v>
      </c>
    </row>
    <row r="4" spans="1:12" x14ac:dyDescent="0.25">
      <c r="C4" s="11" t="s">
        <v>53</v>
      </c>
      <c r="D4" s="55">
        <f>(D114+D122)/(D116+D123)</f>
        <v>18.999999989092906</v>
      </c>
      <c r="E4" s="55" t="e">
        <f t="shared" ref="E4:K4" si="3">(E114+E122)/(E116+E123)</f>
        <v>#DIV/0!</v>
      </c>
      <c r="F4" s="55">
        <f t="shared" si="3"/>
        <v>18.999999832472067</v>
      </c>
      <c r="G4" s="78" t="e">
        <f>(G114+G122)/(G116+G123)</f>
        <v>#DIV/0!</v>
      </c>
      <c r="H4" s="55" t="e">
        <f t="shared" si="3"/>
        <v>#DIV/0!</v>
      </c>
      <c r="I4" s="55">
        <f t="shared" si="3"/>
        <v>19</v>
      </c>
      <c r="J4" s="55">
        <f t="shared" si="3"/>
        <v>19</v>
      </c>
      <c r="K4" s="55">
        <f t="shared" si="3"/>
        <v>19</v>
      </c>
    </row>
    <row r="5" spans="1:12" x14ac:dyDescent="0.25">
      <c r="C5" s="35" t="s">
        <v>54</v>
      </c>
      <c r="D5" s="35">
        <f>D18/D19</f>
        <v>3.2337530318562688</v>
      </c>
      <c r="E5" s="35">
        <f t="shared" ref="E5:K5" si="4">E18/E19</f>
        <v>0.70397766989672805</v>
      </c>
      <c r="F5" s="35">
        <f t="shared" si="4"/>
        <v>1.5748062045768629</v>
      </c>
      <c r="G5" s="35">
        <f t="shared" si="4"/>
        <v>26.298679225221637</v>
      </c>
      <c r="H5" s="35">
        <f t="shared" si="4"/>
        <v>18.409742437088916</v>
      </c>
      <c r="I5" s="35">
        <f t="shared" si="4"/>
        <v>256.0471475359098</v>
      </c>
      <c r="J5" s="35" t="e">
        <f t="shared" si="4"/>
        <v>#DIV/0!</v>
      </c>
      <c r="K5" s="35" t="e">
        <f t="shared" si="4"/>
        <v>#DIV/0!</v>
      </c>
    </row>
    <row r="6" spans="1:12" x14ac:dyDescent="0.25">
      <c r="C6" s="35" t="s">
        <v>51</v>
      </c>
      <c r="D6" s="35">
        <f>D30/D31</f>
        <v>22.679193119084278</v>
      </c>
      <c r="E6" s="35">
        <f t="shared" ref="E6:K6" si="5">E30/E31</f>
        <v>13.335084826003943</v>
      </c>
      <c r="F6" s="35">
        <f t="shared" si="5"/>
        <v>18.964429558750034</v>
      </c>
      <c r="G6" s="35">
        <f t="shared" si="5"/>
        <v>18.1539565879973</v>
      </c>
      <c r="H6" s="35">
        <f t="shared" si="5"/>
        <v>10.609945251094457</v>
      </c>
      <c r="I6" s="35">
        <f t="shared" si="5"/>
        <v>195.47377068301225</v>
      </c>
      <c r="J6" s="35" t="e">
        <f t="shared" si="5"/>
        <v>#DIV/0!</v>
      </c>
      <c r="K6" s="35" t="e">
        <f t="shared" si="5"/>
        <v>#DIV/0!</v>
      </c>
    </row>
    <row r="7" spans="1:12" x14ac:dyDescent="0.25">
      <c r="C7" s="35" t="s">
        <v>52</v>
      </c>
      <c r="D7" s="35">
        <f>D78/D79</f>
        <v>1.166026768251575</v>
      </c>
      <c r="E7" s="35">
        <f t="shared" ref="E7:K7" si="6">E78/E79</f>
        <v>0.38025586666666666</v>
      </c>
      <c r="F7" s="35">
        <f t="shared" si="6"/>
        <v>0.52955483958601546</v>
      </c>
      <c r="G7" s="35">
        <f t="shared" si="6"/>
        <v>903.95774768304773</v>
      </c>
      <c r="H7" s="35" t="e">
        <f t="shared" si="6"/>
        <v>#DIV/0!</v>
      </c>
      <c r="I7" s="35" t="e">
        <f t="shared" si="6"/>
        <v>#DIV/0!</v>
      </c>
      <c r="J7" s="35" t="e">
        <f t="shared" si="6"/>
        <v>#DIV/0!</v>
      </c>
      <c r="K7" s="35" t="e">
        <f t="shared" si="6"/>
        <v>#DIV/0!</v>
      </c>
    </row>
    <row r="8" spans="1:12" x14ac:dyDescent="0.25">
      <c r="C8" s="35" t="s">
        <v>53</v>
      </c>
      <c r="D8" s="35">
        <f>D114/D116</f>
        <v>18.999999832472067</v>
      </c>
      <c r="E8" s="35" t="e">
        <f t="shared" ref="E8:K8" si="7">E114/E116</f>
        <v>#DIV/0!</v>
      </c>
      <c r="F8" s="35">
        <f t="shared" si="7"/>
        <v>18.999999832472067</v>
      </c>
      <c r="G8" s="35" t="e">
        <f t="shared" si="7"/>
        <v>#DIV/0!</v>
      </c>
      <c r="H8" s="35" t="e">
        <f t="shared" si="7"/>
        <v>#DIV/0!</v>
      </c>
      <c r="I8" s="35" t="e">
        <f t="shared" si="7"/>
        <v>#DIV/0!</v>
      </c>
      <c r="J8" s="35" t="e">
        <f t="shared" si="7"/>
        <v>#DIV/0!</v>
      </c>
      <c r="K8" s="35" t="e">
        <f t="shared" si="7"/>
        <v>#DIV/0!</v>
      </c>
    </row>
    <row r="9" spans="1:12" x14ac:dyDescent="0.25">
      <c r="C9" s="11" t="s">
        <v>9</v>
      </c>
      <c r="D9" s="11">
        <f>D25/D26</f>
        <v>22.236785714285713</v>
      </c>
      <c r="E9" s="11" t="e">
        <f t="shared" ref="E9:K9" si="8">E25/E26</f>
        <v>#DIV/0!</v>
      </c>
      <c r="F9" s="11" t="e">
        <f t="shared" si="8"/>
        <v>#DIV/0!</v>
      </c>
      <c r="G9" s="11" t="e">
        <f t="shared" si="8"/>
        <v>#DIV/0!</v>
      </c>
      <c r="H9" s="11" t="e">
        <f t="shared" si="8"/>
        <v>#DIV/0!</v>
      </c>
      <c r="I9" s="11">
        <f t="shared" si="8"/>
        <v>19</v>
      </c>
      <c r="J9" s="11">
        <f t="shared" si="8"/>
        <v>22.485769230769233</v>
      </c>
      <c r="K9" s="11">
        <f t="shared" si="8"/>
        <v>22.485769230769233</v>
      </c>
    </row>
    <row r="10" spans="1:12" x14ac:dyDescent="0.25">
      <c r="C10" s="11" t="s">
        <v>51</v>
      </c>
      <c r="D10" s="11">
        <f>D37/D38</f>
        <v>19</v>
      </c>
      <c r="E10" s="11" t="e">
        <f t="shared" ref="E10:K10" si="9">E37/E38</f>
        <v>#DIV/0!</v>
      </c>
      <c r="F10" s="11" t="e">
        <f t="shared" si="9"/>
        <v>#DIV/0!</v>
      </c>
      <c r="G10" s="11" t="e">
        <f t="shared" si="9"/>
        <v>#DIV/0!</v>
      </c>
      <c r="H10" s="11" t="e">
        <f t="shared" si="9"/>
        <v>#DIV/0!</v>
      </c>
      <c r="I10" s="11" t="e">
        <f t="shared" si="9"/>
        <v>#DIV/0!</v>
      </c>
      <c r="J10" s="11">
        <f t="shared" si="9"/>
        <v>19</v>
      </c>
      <c r="K10" s="11">
        <f t="shared" si="9"/>
        <v>19</v>
      </c>
    </row>
    <row r="11" spans="1:12" x14ac:dyDescent="0.25">
      <c r="C11" s="11" t="s">
        <v>52</v>
      </c>
      <c r="D11" s="11" t="e">
        <f>D85/D86</f>
        <v>#DIV/0!</v>
      </c>
      <c r="E11" s="11" t="e">
        <f t="shared" ref="E11:K11" si="10">E85/E86</f>
        <v>#DIV/0!</v>
      </c>
      <c r="F11" s="11" t="e">
        <f t="shared" si="10"/>
        <v>#DIV/0!</v>
      </c>
      <c r="G11" s="11" t="e">
        <f t="shared" si="10"/>
        <v>#DIV/0!</v>
      </c>
      <c r="H11" s="11" t="e">
        <f t="shared" si="10"/>
        <v>#DIV/0!</v>
      </c>
      <c r="I11" s="11" t="e">
        <f t="shared" si="10"/>
        <v>#DIV/0!</v>
      </c>
      <c r="J11" s="11" t="e">
        <f t="shared" si="10"/>
        <v>#DIV/0!</v>
      </c>
      <c r="K11" s="11" t="e">
        <f t="shared" si="10"/>
        <v>#DIV/0!</v>
      </c>
    </row>
    <row r="12" spans="1:12" x14ac:dyDescent="0.25">
      <c r="C12" s="11" t="s">
        <v>53</v>
      </c>
      <c r="D12" s="11" t="e">
        <f>D85/D86</f>
        <v>#DIV/0!</v>
      </c>
      <c r="E12" s="11" t="e">
        <f t="shared" ref="E12:K12" si="11">E85/E86</f>
        <v>#DIV/0!</v>
      </c>
      <c r="F12" s="11" t="e">
        <f t="shared" si="11"/>
        <v>#DIV/0!</v>
      </c>
      <c r="G12" s="11" t="e">
        <f t="shared" si="11"/>
        <v>#DIV/0!</v>
      </c>
      <c r="H12" s="11" t="e">
        <f t="shared" si="11"/>
        <v>#DIV/0!</v>
      </c>
      <c r="I12" s="11" t="e">
        <f t="shared" si="11"/>
        <v>#DIV/0!</v>
      </c>
      <c r="J12" s="11" t="e">
        <f t="shared" si="11"/>
        <v>#DIV/0!</v>
      </c>
      <c r="K12" s="11" t="e">
        <f t="shared" si="11"/>
        <v>#DIV/0!</v>
      </c>
    </row>
    <row r="14" spans="1:12" x14ac:dyDescent="0.25">
      <c r="A14" s="10" t="s">
        <v>0</v>
      </c>
      <c r="B14" s="83" t="s">
        <v>1</v>
      </c>
      <c r="C14" s="10" t="s">
        <v>2</v>
      </c>
      <c r="D14" s="10" t="s">
        <v>3</v>
      </c>
      <c r="E14" s="10">
        <v>2018</v>
      </c>
      <c r="F14" s="10">
        <v>2019</v>
      </c>
      <c r="G14" s="10">
        <v>2020</v>
      </c>
      <c r="H14" s="10">
        <v>2021</v>
      </c>
      <c r="I14" s="10">
        <v>2022</v>
      </c>
      <c r="J14" s="10">
        <v>2023</v>
      </c>
      <c r="K14" s="10">
        <v>2024</v>
      </c>
    </row>
    <row r="15" spans="1:12" x14ac:dyDescent="0.25">
      <c r="A15" s="10">
        <v>1</v>
      </c>
      <c r="B15" s="83"/>
      <c r="C15" s="10"/>
      <c r="D15" s="31">
        <f>SUM(E15:K15)</f>
        <v>1559009956.0500002</v>
      </c>
      <c r="E15" s="31">
        <f>E27+E75+E111</f>
        <v>131073660</v>
      </c>
      <c r="F15" s="54">
        <f t="shared" ref="E15:K18" si="12">F27+F75+F111</f>
        <v>359867704.62000006</v>
      </c>
      <c r="G15" s="31">
        <f t="shared" si="12"/>
        <v>173630128.69999999</v>
      </c>
      <c r="H15" s="31">
        <f>H27+H75+H111</f>
        <v>75811821.609999999</v>
      </c>
      <c r="I15" s="31">
        <f>I27+I75+I111</f>
        <v>207996641.12</v>
      </c>
      <c r="J15" s="31">
        <f t="shared" si="12"/>
        <v>305315000</v>
      </c>
      <c r="K15" s="31">
        <f t="shared" si="12"/>
        <v>305315000</v>
      </c>
      <c r="L15" s="46">
        <f>SUM(D17:D19)+D23++D21</f>
        <v>1559009956.05</v>
      </c>
    </row>
    <row r="16" spans="1:12" x14ac:dyDescent="0.25">
      <c r="A16" s="10"/>
      <c r="B16" s="83"/>
      <c r="C16" s="10" t="s">
        <v>22</v>
      </c>
      <c r="D16" s="31">
        <f t="shared" ref="D16:D79" si="13">SUM(E16:K16)</f>
        <v>822625356.04999995</v>
      </c>
      <c r="E16" s="31">
        <f t="shared" si="12"/>
        <v>131073660</v>
      </c>
      <c r="F16" s="54">
        <f t="shared" si="12"/>
        <v>274113104.62</v>
      </c>
      <c r="G16" s="54">
        <f t="shared" si="12"/>
        <v>173630128.69999999</v>
      </c>
      <c r="H16" s="54">
        <f t="shared" si="12"/>
        <v>75811821.609999999</v>
      </c>
      <c r="I16" s="54">
        <f t="shared" si="12"/>
        <v>167996641.12</v>
      </c>
      <c r="J16" s="31">
        <f t="shared" si="12"/>
        <v>0</v>
      </c>
      <c r="K16" s="31">
        <f t="shared" si="12"/>
        <v>0</v>
      </c>
      <c r="L16" s="47">
        <f>L15-D15</f>
        <v>0</v>
      </c>
    </row>
    <row r="17" spans="1:13" x14ac:dyDescent="0.25">
      <c r="A17" s="10"/>
      <c r="B17" s="83"/>
      <c r="C17" s="10" t="s">
        <v>5</v>
      </c>
      <c r="D17" s="31">
        <f t="shared" si="13"/>
        <v>0</v>
      </c>
      <c r="E17" s="31">
        <f t="shared" si="12"/>
        <v>0</v>
      </c>
      <c r="F17" s="31">
        <f t="shared" si="12"/>
        <v>0</v>
      </c>
      <c r="G17" s="31">
        <f t="shared" si="12"/>
        <v>0</v>
      </c>
      <c r="H17" s="31">
        <f t="shared" si="12"/>
        <v>0</v>
      </c>
      <c r="I17" s="31">
        <f t="shared" si="12"/>
        <v>0</v>
      </c>
      <c r="J17" s="31">
        <f t="shared" si="12"/>
        <v>0</v>
      </c>
      <c r="K17" s="31">
        <f t="shared" si="12"/>
        <v>0</v>
      </c>
      <c r="L17" s="45">
        <f>L16-D21</f>
        <v>-85754600</v>
      </c>
    </row>
    <row r="18" spans="1:13" x14ac:dyDescent="0.25">
      <c r="A18" s="10"/>
      <c r="B18" s="83"/>
      <c r="C18" s="10" t="s">
        <v>6</v>
      </c>
      <c r="D18" s="31">
        <f t="shared" si="13"/>
        <v>628323669.13999999</v>
      </c>
      <c r="E18" s="31">
        <f t="shared" si="12"/>
        <v>54151490</v>
      </c>
      <c r="F18" s="31">
        <f t="shared" si="12"/>
        <v>167653401.31</v>
      </c>
      <c r="G18" s="31">
        <f t="shared" si="12"/>
        <v>167269743.00999999</v>
      </c>
      <c r="H18" s="31">
        <f t="shared" si="12"/>
        <v>71905957.229999989</v>
      </c>
      <c r="I18" s="31">
        <f t="shared" si="12"/>
        <v>167343077.59</v>
      </c>
      <c r="J18" s="31">
        <f t="shared" si="12"/>
        <v>0</v>
      </c>
      <c r="K18" s="31">
        <f t="shared" si="12"/>
        <v>0</v>
      </c>
    </row>
    <row r="19" spans="1:13" x14ac:dyDescent="0.25">
      <c r="A19" s="10"/>
      <c r="B19" s="83"/>
      <c r="C19" s="10" t="s">
        <v>7</v>
      </c>
      <c r="D19" s="31">
        <f t="shared" si="13"/>
        <v>194301686.91</v>
      </c>
      <c r="E19" s="31">
        <f t="shared" ref="E19:K26" si="14">E31+E79+E116</f>
        <v>76922170</v>
      </c>
      <c r="F19" s="31">
        <f t="shared" si="14"/>
        <v>106459703.31</v>
      </c>
      <c r="G19" s="31">
        <f t="shared" si="14"/>
        <v>6360385.6900000004</v>
      </c>
      <c r="H19" s="31">
        <f t="shared" si="14"/>
        <v>3905864.38</v>
      </c>
      <c r="I19" s="31">
        <f t="shared" si="14"/>
        <v>653563.53</v>
      </c>
      <c r="J19" s="31">
        <f t="shared" si="14"/>
        <v>0</v>
      </c>
      <c r="K19" s="31">
        <f t="shared" si="14"/>
        <v>0</v>
      </c>
    </row>
    <row r="20" spans="1:13" x14ac:dyDescent="0.25">
      <c r="A20" s="9"/>
      <c r="B20" s="84"/>
      <c r="C20" s="9" t="s">
        <v>44</v>
      </c>
      <c r="D20" s="31">
        <f t="shared" si="13"/>
        <v>0</v>
      </c>
      <c r="E20" s="39">
        <f t="shared" ref="E20:F20" si="15">E143</f>
        <v>0</v>
      </c>
      <c r="F20" s="39">
        <f t="shared" si="15"/>
        <v>0</v>
      </c>
      <c r="G20" s="39">
        <f>G143</f>
        <v>0</v>
      </c>
      <c r="H20" s="39">
        <f t="shared" ref="H20:K20" si="16">H143</f>
        <v>0</v>
      </c>
      <c r="I20" s="39">
        <f t="shared" si="16"/>
        <v>0</v>
      </c>
      <c r="J20" s="39">
        <f t="shared" si="16"/>
        <v>0</v>
      </c>
      <c r="K20" s="39">
        <f t="shared" si="16"/>
        <v>0</v>
      </c>
    </row>
    <row r="21" spans="1:13" x14ac:dyDescent="0.25">
      <c r="A21" s="10"/>
      <c r="B21" s="83"/>
      <c r="C21" s="10" t="s">
        <v>43</v>
      </c>
      <c r="D21" s="31">
        <f t="shared" si="13"/>
        <v>85754600</v>
      </c>
      <c r="E21" s="31">
        <f t="shared" si="14"/>
        <v>0</v>
      </c>
      <c r="F21" s="31">
        <f t="shared" si="14"/>
        <v>85754600</v>
      </c>
      <c r="G21" s="31">
        <f t="shared" si="14"/>
        <v>0</v>
      </c>
      <c r="H21" s="31">
        <f t="shared" si="14"/>
        <v>0</v>
      </c>
      <c r="I21" s="31">
        <f t="shared" si="14"/>
        <v>0</v>
      </c>
      <c r="J21" s="31">
        <f t="shared" si="14"/>
        <v>0</v>
      </c>
      <c r="K21" s="31">
        <f t="shared" si="14"/>
        <v>0</v>
      </c>
    </row>
    <row r="22" spans="1:13" x14ac:dyDescent="0.25">
      <c r="A22" s="10"/>
      <c r="B22" s="83"/>
      <c r="C22" s="10" t="s">
        <v>8</v>
      </c>
      <c r="D22" s="31">
        <f t="shared" si="13"/>
        <v>822625356.04999995</v>
      </c>
      <c r="E22" s="31">
        <f t="shared" si="14"/>
        <v>131073660</v>
      </c>
      <c r="F22" s="31">
        <f t="shared" si="14"/>
        <v>274113104.62</v>
      </c>
      <c r="G22" s="31">
        <f t="shared" si="14"/>
        <v>173630128.69999999</v>
      </c>
      <c r="H22" s="31">
        <f>H34+H82+H119</f>
        <v>75811821.609999999</v>
      </c>
      <c r="I22" s="31">
        <f>I34+I82+I119</f>
        <v>167996641.12</v>
      </c>
      <c r="J22" s="31">
        <f t="shared" si="14"/>
        <v>0</v>
      </c>
      <c r="K22" s="31">
        <f t="shared" si="14"/>
        <v>0</v>
      </c>
      <c r="L22" s="46">
        <f>SUM(D22:D23)</f>
        <v>1473255356.05</v>
      </c>
      <c r="M22" s="55">
        <f>L22-D15</f>
        <v>-85754600.000000238</v>
      </c>
    </row>
    <row r="23" spans="1:13" x14ac:dyDescent="0.25">
      <c r="A23" s="10"/>
      <c r="B23" s="83"/>
      <c r="C23" s="10" t="s">
        <v>9</v>
      </c>
      <c r="D23" s="31">
        <f t="shared" si="13"/>
        <v>650630000</v>
      </c>
      <c r="E23" s="31">
        <f t="shared" si="14"/>
        <v>0</v>
      </c>
      <c r="F23" s="31">
        <f t="shared" si="14"/>
        <v>0</v>
      </c>
      <c r="G23" s="31">
        <f t="shared" si="14"/>
        <v>0</v>
      </c>
      <c r="H23" s="31">
        <f t="shared" si="14"/>
        <v>0</v>
      </c>
      <c r="I23" s="31">
        <f t="shared" si="14"/>
        <v>40000000</v>
      </c>
      <c r="J23" s="31">
        <f t="shared" si="14"/>
        <v>305315000</v>
      </c>
      <c r="K23" s="31">
        <f t="shared" si="14"/>
        <v>305315000</v>
      </c>
      <c r="L23" s="46">
        <f>SUM(D24:D26)</f>
        <v>650630000</v>
      </c>
    </row>
    <row r="24" spans="1:13" x14ac:dyDescent="0.25">
      <c r="A24" s="10"/>
      <c r="B24" s="83"/>
      <c r="C24" s="10" t="s">
        <v>5</v>
      </c>
      <c r="D24" s="31">
        <f t="shared" si="13"/>
        <v>0</v>
      </c>
      <c r="E24" s="31">
        <f t="shared" si="14"/>
        <v>0</v>
      </c>
      <c r="F24" s="31">
        <f t="shared" si="14"/>
        <v>0</v>
      </c>
      <c r="G24" s="31">
        <f t="shared" si="14"/>
        <v>0</v>
      </c>
      <c r="H24" s="31">
        <f t="shared" si="14"/>
        <v>0</v>
      </c>
      <c r="I24" s="31">
        <f t="shared" si="14"/>
        <v>0</v>
      </c>
      <c r="J24" s="31">
        <f t="shared" si="14"/>
        <v>0</v>
      </c>
      <c r="K24" s="31">
        <f t="shared" si="14"/>
        <v>0</v>
      </c>
    </row>
    <row r="25" spans="1:13" x14ac:dyDescent="0.25">
      <c r="A25" s="10"/>
      <c r="B25" s="83"/>
      <c r="C25" s="10" t="s">
        <v>6</v>
      </c>
      <c r="D25" s="31">
        <f t="shared" si="13"/>
        <v>622630000</v>
      </c>
      <c r="E25" s="31">
        <f t="shared" si="14"/>
        <v>0</v>
      </c>
      <c r="F25" s="31">
        <f t="shared" si="14"/>
        <v>0</v>
      </c>
      <c r="G25" s="31">
        <f t="shared" si="14"/>
        <v>0</v>
      </c>
      <c r="H25" s="31">
        <f t="shared" si="14"/>
        <v>0</v>
      </c>
      <c r="I25" s="31">
        <f t="shared" si="14"/>
        <v>38000000</v>
      </c>
      <c r="J25" s="31">
        <f t="shared" si="14"/>
        <v>292315000</v>
      </c>
      <c r="K25" s="31">
        <f t="shared" si="14"/>
        <v>292315000</v>
      </c>
    </row>
    <row r="26" spans="1:13" x14ac:dyDescent="0.25">
      <c r="A26" s="10"/>
      <c r="B26" s="83"/>
      <c r="C26" s="10" t="s">
        <v>7</v>
      </c>
      <c r="D26" s="31">
        <f t="shared" si="13"/>
        <v>28000000</v>
      </c>
      <c r="E26" s="31">
        <f t="shared" si="14"/>
        <v>0</v>
      </c>
      <c r="F26" s="31">
        <f t="shared" si="14"/>
        <v>0</v>
      </c>
      <c r="G26" s="31">
        <f t="shared" si="14"/>
        <v>0</v>
      </c>
      <c r="H26" s="31">
        <f t="shared" si="14"/>
        <v>0</v>
      </c>
      <c r="I26" s="31">
        <f t="shared" si="14"/>
        <v>2000000</v>
      </c>
      <c r="J26" s="31">
        <f t="shared" si="14"/>
        <v>13000000</v>
      </c>
      <c r="K26" s="31">
        <f t="shared" si="14"/>
        <v>13000000</v>
      </c>
    </row>
    <row r="27" spans="1:13" ht="30" x14ac:dyDescent="0.25">
      <c r="A27" s="10">
        <v>2</v>
      </c>
      <c r="B27" s="83" t="s">
        <v>38</v>
      </c>
      <c r="C27" s="10"/>
      <c r="D27" s="31">
        <f t="shared" si="13"/>
        <v>745809620.97000003</v>
      </c>
      <c r="E27" s="31">
        <f>SUM(E29:E32)+E35</f>
        <v>27554470</v>
      </c>
      <c r="F27" s="54">
        <f t="shared" ref="F27:I27" si="17">SUM(F29:F32)+F35</f>
        <v>103793798.53999999</v>
      </c>
      <c r="G27" s="54">
        <f t="shared" si="17"/>
        <v>120706389.7</v>
      </c>
      <c r="H27" s="31">
        <f t="shared" si="17"/>
        <v>45346871.609999999</v>
      </c>
      <c r="I27" s="31">
        <f t="shared" si="17"/>
        <v>128408091.12</v>
      </c>
      <c r="J27" s="31">
        <f t="shared" ref="J27:K27" si="18">SUM(J29:J32)+J35</f>
        <v>160000000</v>
      </c>
      <c r="K27" s="31">
        <f t="shared" si="18"/>
        <v>160000000</v>
      </c>
    </row>
    <row r="28" spans="1:13" x14ac:dyDescent="0.25">
      <c r="A28" s="10"/>
      <c r="B28" s="83"/>
      <c r="C28" s="10" t="s">
        <v>22</v>
      </c>
      <c r="D28" s="31">
        <f t="shared" si="13"/>
        <v>425809620.97000003</v>
      </c>
      <c r="E28" s="32">
        <f t="shared" ref="E28:K32" si="19">E40+E52+E64</f>
        <v>27554470</v>
      </c>
      <c r="F28" s="70">
        <f t="shared" si="19"/>
        <v>103793798.53999999</v>
      </c>
      <c r="G28" s="32">
        <f t="shared" si="19"/>
        <v>120706389.7</v>
      </c>
      <c r="H28" s="32">
        <f t="shared" si="19"/>
        <v>45346871.609999999</v>
      </c>
      <c r="I28" s="32">
        <f t="shared" si="19"/>
        <v>128408091.12</v>
      </c>
      <c r="J28" s="32">
        <f t="shared" si="19"/>
        <v>0</v>
      </c>
      <c r="K28" s="32">
        <f t="shared" si="19"/>
        <v>0</v>
      </c>
    </row>
    <row r="29" spans="1:13" x14ac:dyDescent="0.25">
      <c r="A29" s="10"/>
      <c r="B29" s="83"/>
      <c r="C29" s="10" t="s">
        <v>5</v>
      </c>
      <c r="D29" s="31">
        <f t="shared" si="13"/>
        <v>0</v>
      </c>
      <c r="E29" s="32">
        <f t="shared" si="19"/>
        <v>0</v>
      </c>
      <c r="F29" s="32">
        <f t="shared" si="19"/>
        <v>0</v>
      </c>
      <c r="G29" s="32">
        <f t="shared" si="19"/>
        <v>0</v>
      </c>
      <c r="H29" s="32">
        <f t="shared" si="19"/>
        <v>0</v>
      </c>
      <c r="I29" s="32">
        <f t="shared" si="19"/>
        <v>0</v>
      </c>
      <c r="J29" s="32">
        <f t="shared" si="19"/>
        <v>0</v>
      </c>
      <c r="K29" s="32">
        <f t="shared" si="19"/>
        <v>0</v>
      </c>
    </row>
    <row r="30" spans="1:13" x14ac:dyDescent="0.25">
      <c r="A30" s="10"/>
      <c r="B30" s="83"/>
      <c r="C30" s="10" t="s">
        <v>6</v>
      </c>
      <c r="D30" s="31">
        <f t="shared" si="13"/>
        <v>407827183.01999998</v>
      </c>
      <c r="E30" s="32">
        <f t="shared" si="19"/>
        <v>25632300</v>
      </c>
      <c r="F30" s="32">
        <f t="shared" si="19"/>
        <v>98594862.189999998</v>
      </c>
      <c r="G30" s="32">
        <f t="shared" si="19"/>
        <v>114404486.01000001</v>
      </c>
      <c r="H30" s="32">
        <f t="shared" si="19"/>
        <v>41441007.229999997</v>
      </c>
      <c r="I30" s="32">
        <f t="shared" si="19"/>
        <v>127754527.59</v>
      </c>
      <c r="J30" s="32">
        <f t="shared" si="19"/>
        <v>0</v>
      </c>
      <c r="K30" s="32">
        <f t="shared" si="19"/>
        <v>0</v>
      </c>
    </row>
    <row r="31" spans="1:13" x14ac:dyDescent="0.25">
      <c r="A31" s="10"/>
      <c r="B31" s="83"/>
      <c r="C31" s="10" t="s">
        <v>7</v>
      </c>
      <c r="D31" s="31">
        <f t="shared" si="13"/>
        <v>17982437.949999999</v>
      </c>
      <c r="E31" s="32">
        <f t="shared" si="19"/>
        <v>1922170</v>
      </c>
      <c r="F31" s="32">
        <f t="shared" si="19"/>
        <v>5198936.3499999996</v>
      </c>
      <c r="G31" s="32">
        <f>G43+G55+G67</f>
        <v>6301903.6900000004</v>
      </c>
      <c r="H31" s="32">
        <f t="shared" si="19"/>
        <v>3905864.38</v>
      </c>
      <c r="I31" s="32">
        <f t="shared" si="19"/>
        <v>653563.53</v>
      </c>
      <c r="J31" s="32">
        <f t="shared" si="19"/>
        <v>0</v>
      </c>
      <c r="K31" s="32">
        <f t="shared" si="19"/>
        <v>0</v>
      </c>
    </row>
    <row r="32" spans="1:13" x14ac:dyDescent="0.25">
      <c r="A32" s="10"/>
      <c r="B32" s="83"/>
      <c r="C32" s="10" t="s">
        <v>36</v>
      </c>
      <c r="D32" s="31">
        <f t="shared" si="13"/>
        <v>0</v>
      </c>
      <c r="E32" s="32">
        <f t="shared" si="19"/>
        <v>0</v>
      </c>
      <c r="F32" s="32">
        <f t="shared" si="19"/>
        <v>0</v>
      </c>
      <c r="G32" s="32">
        <f t="shared" si="19"/>
        <v>0</v>
      </c>
      <c r="H32" s="32">
        <f t="shared" si="19"/>
        <v>0</v>
      </c>
      <c r="I32" s="32">
        <f t="shared" si="19"/>
        <v>0</v>
      </c>
      <c r="J32" s="32">
        <f t="shared" si="19"/>
        <v>0</v>
      </c>
      <c r="K32" s="32">
        <f t="shared" si="19"/>
        <v>0</v>
      </c>
    </row>
    <row r="33" spans="1:12" x14ac:dyDescent="0.25">
      <c r="A33" s="10"/>
      <c r="B33" s="83"/>
      <c r="C33" s="10" t="s">
        <v>43</v>
      </c>
      <c r="D33" s="31">
        <f t="shared" si="13"/>
        <v>0</v>
      </c>
      <c r="E33" s="32"/>
      <c r="F33" s="32"/>
      <c r="G33" s="32"/>
      <c r="H33" s="32"/>
      <c r="I33" s="32"/>
      <c r="J33" s="32"/>
      <c r="K33" s="32"/>
    </row>
    <row r="34" spans="1:12" x14ac:dyDescent="0.25">
      <c r="A34" s="10"/>
      <c r="B34" s="83"/>
      <c r="C34" s="10" t="s">
        <v>8</v>
      </c>
      <c r="D34" s="31">
        <f t="shared" si="13"/>
        <v>425809620.97000003</v>
      </c>
      <c r="E34" s="32">
        <f t="shared" ref="E34:K38" si="20">E46+E58+E70</f>
        <v>27554470</v>
      </c>
      <c r="F34" s="32">
        <f t="shared" si="20"/>
        <v>103793798.53999999</v>
      </c>
      <c r="G34" s="32">
        <f t="shared" si="20"/>
        <v>120706389.7</v>
      </c>
      <c r="H34" s="32">
        <f t="shared" si="20"/>
        <v>45346871.609999999</v>
      </c>
      <c r="I34" s="32">
        <f t="shared" si="20"/>
        <v>128408091.12</v>
      </c>
      <c r="J34" s="32">
        <f t="shared" si="20"/>
        <v>0</v>
      </c>
      <c r="K34" s="32">
        <f t="shared" si="20"/>
        <v>0</v>
      </c>
    </row>
    <row r="35" spans="1:12" x14ac:dyDescent="0.25">
      <c r="A35" s="10"/>
      <c r="B35" s="83"/>
      <c r="C35" s="10" t="s">
        <v>9</v>
      </c>
      <c r="D35" s="31">
        <f t="shared" si="13"/>
        <v>320000000</v>
      </c>
      <c r="E35" s="32">
        <f t="shared" si="20"/>
        <v>0</v>
      </c>
      <c r="F35" s="32">
        <f t="shared" si="20"/>
        <v>0</v>
      </c>
      <c r="G35" s="32">
        <f t="shared" si="20"/>
        <v>0</v>
      </c>
      <c r="H35" s="32">
        <f t="shared" si="20"/>
        <v>0</v>
      </c>
      <c r="I35" s="32">
        <f t="shared" si="20"/>
        <v>0</v>
      </c>
      <c r="J35" s="32">
        <f t="shared" si="20"/>
        <v>160000000</v>
      </c>
      <c r="K35" s="32">
        <f t="shared" si="20"/>
        <v>160000000</v>
      </c>
    </row>
    <row r="36" spans="1:12" x14ac:dyDescent="0.25">
      <c r="A36" s="10"/>
      <c r="B36" s="83"/>
      <c r="C36" s="10" t="s">
        <v>5</v>
      </c>
      <c r="D36" s="31">
        <f t="shared" si="13"/>
        <v>0</v>
      </c>
      <c r="E36" s="32">
        <f t="shared" si="20"/>
        <v>0</v>
      </c>
      <c r="F36" s="32">
        <f t="shared" si="20"/>
        <v>0</v>
      </c>
      <c r="G36" s="32">
        <f t="shared" si="20"/>
        <v>0</v>
      </c>
      <c r="H36" s="32">
        <f t="shared" si="20"/>
        <v>0</v>
      </c>
      <c r="I36" s="32">
        <f t="shared" si="20"/>
        <v>0</v>
      </c>
      <c r="J36" s="32">
        <f t="shared" si="20"/>
        <v>0</v>
      </c>
      <c r="K36" s="32">
        <f t="shared" si="20"/>
        <v>0</v>
      </c>
    </row>
    <row r="37" spans="1:12" x14ac:dyDescent="0.25">
      <c r="A37" s="10"/>
      <c r="B37" s="83"/>
      <c r="C37" s="10" t="s">
        <v>6</v>
      </c>
      <c r="D37" s="31">
        <f t="shared" si="13"/>
        <v>304000000</v>
      </c>
      <c r="E37" s="32">
        <f t="shared" si="20"/>
        <v>0</v>
      </c>
      <c r="F37" s="32">
        <f t="shared" si="20"/>
        <v>0</v>
      </c>
      <c r="G37" s="32">
        <f t="shared" si="20"/>
        <v>0</v>
      </c>
      <c r="H37" s="32">
        <f t="shared" si="20"/>
        <v>0</v>
      </c>
      <c r="I37" s="32">
        <f t="shared" si="20"/>
        <v>0</v>
      </c>
      <c r="J37" s="32">
        <f t="shared" si="20"/>
        <v>152000000</v>
      </c>
      <c r="K37" s="32">
        <f t="shared" si="20"/>
        <v>152000000</v>
      </c>
    </row>
    <row r="38" spans="1:12" x14ac:dyDescent="0.25">
      <c r="A38" s="10"/>
      <c r="B38" s="83"/>
      <c r="C38" s="10" t="s">
        <v>7</v>
      </c>
      <c r="D38" s="31">
        <f t="shared" si="13"/>
        <v>16000000</v>
      </c>
      <c r="E38" s="32">
        <f t="shared" si="20"/>
        <v>0</v>
      </c>
      <c r="F38" s="32">
        <f t="shared" si="20"/>
        <v>0</v>
      </c>
      <c r="G38" s="32">
        <f t="shared" si="20"/>
        <v>0</v>
      </c>
      <c r="H38" s="32">
        <f t="shared" si="20"/>
        <v>0</v>
      </c>
      <c r="I38" s="32">
        <f t="shared" si="20"/>
        <v>0</v>
      </c>
      <c r="J38" s="32">
        <f t="shared" si="20"/>
        <v>8000000</v>
      </c>
      <c r="K38" s="32">
        <f t="shared" si="20"/>
        <v>8000000</v>
      </c>
    </row>
    <row r="39" spans="1:12" ht="45" x14ac:dyDescent="0.25">
      <c r="A39" s="10" t="s">
        <v>10</v>
      </c>
      <c r="B39" s="83" t="s">
        <v>59</v>
      </c>
      <c r="C39" s="10"/>
      <c r="D39" s="31">
        <f t="shared" si="13"/>
        <v>745624798.19000006</v>
      </c>
      <c r="E39" s="31">
        <f>SUM(E41:E44)+E47</f>
        <v>27554470</v>
      </c>
      <c r="F39" s="31">
        <f t="shared" ref="F39:I39" si="21">SUM(F41:F44)+F47</f>
        <v>103784065.45999999</v>
      </c>
      <c r="G39" s="31">
        <f t="shared" si="21"/>
        <v>120531300</v>
      </c>
      <c r="H39" s="31">
        <f t="shared" si="21"/>
        <v>45346871.609999999</v>
      </c>
      <c r="I39" s="54">
        <f t="shared" si="21"/>
        <v>128408091.12</v>
      </c>
      <c r="J39" s="31">
        <f t="shared" ref="J39:K39" si="22">SUM(J41:J44)+J47</f>
        <v>160000000</v>
      </c>
      <c r="K39" s="31">
        <f t="shared" si="22"/>
        <v>160000000</v>
      </c>
    </row>
    <row r="40" spans="1:12" ht="30" x14ac:dyDescent="0.25">
      <c r="A40" s="10"/>
      <c r="B40" s="83" t="s">
        <v>42</v>
      </c>
      <c r="C40" s="10" t="s">
        <v>22</v>
      </c>
      <c r="D40" s="31">
        <f t="shared" si="13"/>
        <v>425624798.19</v>
      </c>
      <c r="E40" s="33">
        <f>E41+E42+E43+E44</f>
        <v>27554470</v>
      </c>
      <c r="F40" s="33">
        <f t="shared" ref="F40:K40" si="23">F41+F42+F43+F44</f>
        <v>103784065.45999999</v>
      </c>
      <c r="G40" s="33">
        <f t="shared" si="23"/>
        <v>120531300</v>
      </c>
      <c r="H40" s="33">
        <f t="shared" si="23"/>
        <v>45346871.609999999</v>
      </c>
      <c r="I40" s="33">
        <f t="shared" si="23"/>
        <v>128408091.12</v>
      </c>
      <c r="J40" s="33">
        <f t="shared" si="23"/>
        <v>0</v>
      </c>
      <c r="K40" s="33">
        <f t="shared" si="23"/>
        <v>0</v>
      </c>
    </row>
    <row r="41" spans="1:12" x14ac:dyDescent="0.25">
      <c r="A41" s="10"/>
      <c r="B41" s="83"/>
      <c r="C41" s="10" t="s">
        <v>5</v>
      </c>
      <c r="D41" s="31">
        <f t="shared" si="13"/>
        <v>0</v>
      </c>
      <c r="E41" s="29"/>
      <c r="F41" s="29"/>
      <c r="G41" s="29"/>
      <c r="H41" s="29"/>
      <c r="I41" s="29"/>
      <c r="J41" s="29"/>
      <c r="K41" s="29"/>
    </row>
    <row r="42" spans="1:12" x14ac:dyDescent="0.25">
      <c r="A42" s="10"/>
      <c r="B42" s="83"/>
      <c r="C42" s="10" t="s">
        <v>6</v>
      </c>
      <c r="D42" s="31">
        <f t="shared" si="13"/>
        <v>407827183.01999998</v>
      </c>
      <c r="E42" s="29">
        <f>(25095.27+537.03)*1000</f>
        <v>25632300</v>
      </c>
      <c r="F42" s="53">
        <v>98594862.189999998</v>
      </c>
      <c r="G42" s="76">
        <v>114404486.01000001</v>
      </c>
      <c r="H42" s="68">
        <v>41441007.229999997</v>
      </c>
      <c r="I42" s="68">
        <v>127754527.59</v>
      </c>
      <c r="J42" s="29"/>
      <c r="K42" s="29"/>
      <c r="L42" s="45">
        <f>G42+G49</f>
        <v>114404486.01000001</v>
      </c>
    </row>
    <row r="43" spans="1:12" x14ac:dyDescent="0.25">
      <c r="A43" s="10"/>
      <c r="B43" s="83"/>
      <c r="C43" s="10" t="s">
        <v>7</v>
      </c>
      <c r="D43" s="31">
        <f t="shared" si="13"/>
        <v>17797615.170000002</v>
      </c>
      <c r="E43" s="30">
        <f>(1320.8+28.27+573.1)*1000</f>
        <v>1922170</v>
      </c>
      <c r="F43" s="52">
        <v>5189203.2699999996</v>
      </c>
      <c r="G43" s="75">
        <v>6126813.9900000002</v>
      </c>
      <c r="H43" s="69">
        <v>3905864.38</v>
      </c>
      <c r="I43" s="69">
        <f>127882.44+525681.09</f>
        <v>653563.53</v>
      </c>
      <c r="J43" s="30"/>
      <c r="K43" s="30"/>
      <c r="L43" s="45">
        <f>G43+G50+G55</f>
        <v>6301903.6900000004</v>
      </c>
    </row>
    <row r="44" spans="1:12" x14ac:dyDescent="0.25">
      <c r="A44" s="10"/>
      <c r="B44" s="83"/>
      <c r="C44" s="10" t="s">
        <v>36</v>
      </c>
      <c r="D44" s="31">
        <f t="shared" si="13"/>
        <v>0</v>
      </c>
      <c r="E44" s="30"/>
      <c r="F44" s="52"/>
      <c r="G44" s="30"/>
      <c r="H44" s="30"/>
      <c r="I44" s="30"/>
      <c r="J44" s="30"/>
      <c r="K44" s="30"/>
      <c r="L44" s="45">
        <f>L42/L43</f>
        <v>18.1539565879973</v>
      </c>
    </row>
    <row r="45" spans="1:12" x14ac:dyDescent="0.25">
      <c r="A45" s="10"/>
      <c r="B45" s="83"/>
      <c r="C45" s="10" t="s">
        <v>43</v>
      </c>
      <c r="D45" s="31">
        <f t="shared" si="13"/>
        <v>0</v>
      </c>
      <c r="E45" s="30"/>
      <c r="F45" s="52"/>
      <c r="G45" s="30"/>
      <c r="H45" s="30"/>
      <c r="I45" s="30"/>
      <c r="J45" s="30"/>
      <c r="K45" s="30"/>
    </row>
    <row r="46" spans="1:12" x14ac:dyDescent="0.25">
      <c r="A46" s="10"/>
      <c r="B46" s="83"/>
      <c r="C46" s="10" t="s">
        <v>8</v>
      </c>
      <c r="D46" s="31">
        <f t="shared" si="13"/>
        <v>425624798.19</v>
      </c>
      <c r="E46" s="29">
        <f>E39-E47</f>
        <v>27554470</v>
      </c>
      <c r="F46" s="53">
        <f t="shared" ref="F46:K46" si="24">F39-F47</f>
        <v>103784065.45999999</v>
      </c>
      <c r="G46" s="76">
        <f t="shared" si="24"/>
        <v>120531300</v>
      </c>
      <c r="H46" s="29">
        <f t="shared" si="24"/>
        <v>45346871.609999999</v>
      </c>
      <c r="I46" s="29">
        <f t="shared" si="24"/>
        <v>128408091.12</v>
      </c>
      <c r="J46" s="29">
        <f t="shared" si="24"/>
        <v>0</v>
      </c>
      <c r="K46" s="29">
        <f t="shared" si="24"/>
        <v>0</v>
      </c>
    </row>
    <row r="47" spans="1:12" x14ac:dyDescent="0.25">
      <c r="A47" s="10"/>
      <c r="B47" s="83"/>
      <c r="C47" s="10" t="s">
        <v>9</v>
      </c>
      <c r="D47" s="31">
        <f t="shared" si="13"/>
        <v>320000000</v>
      </c>
      <c r="E47" s="34">
        <f>SUM(E48:E50)</f>
        <v>0</v>
      </c>
      <c r="F47" s="34">
        <f t="shared" ref="F47:K47" si="25">SUM(F48:F50)</f>
        <v>0</v>
      </c>
      <c r="G47" s="34">
        <f t="shared" si="25"/>
        <v>0</v>
      </c>
      <c r="H47" s="34">
        <f t="shared" si="25"/>
        <v>0</v>
      </c>
      <c r="I47" s="34">
        <f t="shared" si="25"/>
        <v>0</v>
      </c>
      <c r="J47" s="34">
        <f t="shared" si="25"/>
        <v>160000000</v>
      </c>
      <c r="K47" s="34">
        <f t="shared" si="25"/>
        <v>160000000</v>
      </c>
    </row>
    <row r="48" spans="1:12" x14ac:dyDescent="0.25">
      <c r="A48" s="10"/>
      <c r="B48" s="83"/>
      <c r="C48" s="10" t="s">
        <v>5</v>
      </c>
      <c r="D48" s="31">
        <f t="shared" si="13"/>
        <v>0</v>
      </c>
      <c r="E48" s="29"/>
      <c r="F48" s="29"/>
      <c r="G48" s="29"/>
      <c r="H48" s="29"/>
      <c r="I48" s="29"/>
      <c r="J48" s="29"/>
      <c r="K48" s="29"/>
    </row>
    <row r="49" spans="1:11" s="11" customFormat="1" x14ac:dyDescent="0.25">
      <c r="A49" s="10"/>
      <c r="B49" s="83"/>
      <c r="C49" s="10" t="s">
        <v>6</v>
      </c>
      <c r="D49" s="31">
        <f t="shared" si="13"/>
        <v>304000000</v>
      </c>
      <c r="E49" s="29">
        <v>0</v>
      </c>
      <c r="F49" s="29"/>
      <c r="G49" s="29"/>
      <c r="H49" s="29"/>
      <c r="I49" s="29"/>
      <c r="J49" s="29">
        <v>152000000</v>
      </c>
      <c r="K49" s="29">
        <v>152000000</v>
      </c>
    </row>
    <row r="50" spans="1:11" s="11" customFormat="1" x14ac:dyDescent="0.25">
      <c r="A50" s="10"/>
      <c r="B50" s="83"/>
      <c r="C50" s="10" t="s">
        <v>7</v>
      </c>
      <c r="D50" s="31">
        <f t="shared" si="13"/>
        <v>16000000</v>
      </c>
      <c r="E50" s="29"/>
      <c r="F50" s="29"/>
      <c r="G50" s="29"/>
      <c r="H50" s="29"/>
      <c r="I50" s="29"/>
      <c r="J50" s="29">
        <v>8000000</v>
      </c>
      <c r="K50" s="29">
        <v>8000000</v>
      </c>
    </row>
    <row r="51" spans="1:11" s="11" customFormat="1" ht="30" x14ac:dyDescent="0.25">
      <c r="A51" s="10" t="s">
        <v>12</v>
      </c>
      <c r="B51" s="83" t="s">
        <v>41</v>
      </c>
      <c r="C51" s="10"/>
      <c r="D51" s="31">
        <f t="shared" si="13"/>
        <v>184822.78</v>
      </c>
      <c r="E51" s="31">
        <f>SUM(E53:E56)+E59</f>
        <v>0</v>
      </c>
      <c r="F51" s="31">
        <f t="shared" ref="F51:I51" si="26">SUM(F53:F56)+F59</f>
        <v>9733.08</v>
      </c>
      <c r="G51" s="31">
        <f t="shared" si="26"/>
        <v>175089.7</v>
      </c>
      <c r="H51" s="31">
        <f t="shared" si="26"/>
        <v>0</v>
      </c>
      <c r="I51" s="31">
        <f t="shared" si="26"/>
        <v>0</v>
      </c>
      <c r="J51" s="31">
        <f t="shared" ref="J51:K51" si="27">SUM(J53:J56)+J59</f>
        <v>0</v>
      </c>
      <c r="K51" s="31">
        <f t="shared" si="27"/>
        <v>0</v>
      </c>
    </row>
    <row r="52" spans="1:11" s="11" customFormat="1" x14ac:dyDescent="0.25">
      <c r="A52" s="10"/>
      <c r="B52" s="83"/>
      <c r="C52" s="10" t="s">
        <v>22</v>
      </c>
      <c r="D52" s="31">
        <f t="shared" si="13"/>
        <v>184822.78</v>
      </c>
      <c r="E52" s="33">
        <f>E53+E54+E55+E56</f>
        <v>0</v>
      </c>
      <c r="F52" s="33">
        <f t="shared" ref="F52:K52" si="28">F53+F54+F55+F56</f>
        <v>9733.08</v>
      </c>
      <c r="G52" s="33">
        <f t="shared" si="28"/>
        <v>175089.7</v>
      </c>
      <c r="H52" s="33">
        <f t="shared" si="28"/>
        <v>0</v>
      </c>
      <c r="I52" s="33">
        <f t="shared" si="28"/>
        <v>0</v>
      </c>
      <c r="J52" s="33">
        <f t="shared" si="28"/>
        <v>0</v>
      </c>
      <c r="K52" s="33">
        <f t="shared" si="28"/>
        <v>0</v>
      </c>
    </row>
    <row r="53" spans="1:11" s="11" customFormat="1" x14ac:dyDescent="0.25">
      <c r="A53" s="10"/>
      <c r="B53" s="83"/>
      <c r="C53" s="10" t="s">
        <v>5</v>
      </c>
      <c r="D53" s="31">
        <f t="shared" si="13"/>
        <v>0</v>
      </c>
      <c r="E53" s="29"/>
      <c r="F53" s="29"/>
      <c r="G53" s="29"/>
      <c r="H53" s="29"/>
      <c r="I53" s="29"/>
      <c r="J53" s="29"/>
      <c r="K53" s="29"/>
    </row>
    <row r="54" spans="1:11" s="11" customFormat="1" x14ac:dyDescent="0.25">
      <c r="A54" s="10"/>
      <c r="B54" s="83"/>
      <c r="C54" s="10" t="s">
        <v>6</v>
      </c>
      <c r="D54" s="31">
        <f t="shared" si="13"/>
        <v>0</v>
      </c>
      <c r="E54" s="29">
        <v>0</v>
      </c>
      <c r="F54" s="29"/>
      <c r="G54" s="29"/>
      <c r="H54" s="29"/>
      <c r="I54" s="29"/>
      <c r="J54" s="29"/>
      <c r="K54" s="29"/>
    </row>
    <row r="55" spans="1:11" s="11" customFormat="1" x14ac:dyDescent="0.25">
      <c r="A55" s="10"/>
      <c r="B55" s="83"/>
      <c r="C55" s="10" t="s">
        <v>7</v>
      </c>
      <c r="D55" s="31">
        <f t="shared" si="13"/>
        <v>184822.78</v>
      </c>
      <c r="E55" s="30">
        <v>0</v>
      </c>
      <c r="F55" s="69">
        <v>9733.08</v>
      </c>
      <c r="G55" s="75">
        <v>175089.7</v>
      </c>
      <c r="H55" s="30"/>
      <c r="I55" s="30"/>
      <c r="J55" s="30"/>
      <c r="K55" s="30"/>
    </row>
    <row r="56" spans="1:11" s="11" customFormat="1" x14ac:dyDescent="0.25">
      <c r="A56" s="10"/>
      <c r="B56" s="83"/>
      <c r="C56" s="10" t="s">
        <v>36</v>
      </c>
      <c r="D56" s="31">
        <f t="shared" si="13"/>
        <v>0</v>
      </c>
      <c r="E56" s="30"/>
      <c r="F56" s="30"/>
      <c r="G56" s="30"/>
      <c r="H56" s="30"/>
      <c r="I56" s="30"/>
      <c r="J56" s="30"/>
      <c r="K56" s="30"/>
    </row>
    <row r="57" spans="1:11" s="11" customFormat="1" x14ac:dyDescent="0.25">
      <c r="A57" s="10"/>
      <c r="B57" s="83"/>
      <c r="C57" s="10" t="s">
        <v>43</v>
      </c>
      <c r="D57" s="31">
        <f t="shared" si="13"/>
        <v>0</v>
      </c>
      <c r="E57" s="30"/>
      <c r="F57" s="30"/>
      <c r="G57" s="30"/>
      <c r="H57" s="30"/>
      <c r="I57" s="30"/>
      <c r="J57" s="30"/>
      <c r="K57" s="30"/>
    </row>
    <row r="58" spans="1:11" s="11" customFormat="1" x14ac:dyDescent="0.25">
      <c r="A58" s="10"/>
      <c r="B58" s="83"/>
      <c r="C58" s="10" t="s">
        <v>8</v>
      </c>
      <c r="D58" s="31">
        <f t="shared" si="13"/>
        <v>184822.78</v>
      </c>
      <c r="E58" s="29">
        <f>E51-E59</f>
        <v>0</v>
      </c>
      <c r="F58" s="32">
        <f t="shared" ref="F58:K58" si="29">F51-F59</f>
        <v>9733.08</v>
      </c>
      <c r="G58" s="29">
        <f t="shared" si="29"/>
        <v>175089.7</v>
      </c>
      <c r="H58" s="29">
        <f t="shared" si="29"/>
        <v>0</v>
      </c>
      <c r="I58" s="29">
        <f t="shared" si="29"/>
        <v>0</v>
      </c>
      <c r="J58" s="29">
        <f t="shared" si="29"/>
        <v>0</v>
      </c>
      <c r="K58" s="29">
        <f t="shared" si="29"/>
        <v>0</v>
      </c>
    </row>
    <row r="59" spans="1:11" s="11" customFormat="1" x14ac:dyDescent="0.25">
      <c r="A59" s="10"/>
      <c r="B59" s="83"/>
      <c r="C59" s="10" t="s">
        <v>9</v>
      </c>
      <c r="D59" s="31">
        <f t="shared" si="13"/>
        <v>0</v>
      </c>
      <c r="E59" s="34">
        <f>SUM(E60:E62)</f>
        <v>0</v>
      </c>
      <c r="F59" s="34">
        <f t="shared" ref="F59:K59" si="30">SUM(F60:F62)</f>
        <v>0</v>
      </c>
      <c r="G59" s="34">
        <f t="shared" si="30"/>
        <v>0</v>
      </c>
      <c r="H59" s="34">
        <f t="shared" si="30"/>
        <v>0</v>
      </c>
      <c r="I59" s="34">
        <f t="shared" si="30"/>
        <v>0</v>
      </c>
      <c r="J59" s="34">
        <f t="shared" si="30"/>
        <v>0</v>
      </c>
      <c r="K59" s="34">
        <f t="shared" si="30"/>
        <v>0</v>
      </c>
    </row>
    <row r="60" spans="1:11" s="11" customFormat="1" x14ac:dyDescent="0.25">
      <c r="A60" s="10"/>
      <c r="B60" s="83"/>
      <c r="C60" s="10" t="s">
        <v>5</v>
      </c>
      <c r="D60" s="31">
        <f t="shared" si="13"/>
        <v>0</v>
      </c>
      <c r="E60" s="29"/>
      <c r="F60" s="29"/>
      <c r="G60" s="29"/>
      <c r="H60" s="29"/>
      <c r="I60" s="29"/>
      <c r="J60" s="29"/>
      <c r="K60" s="29"/>
    </row>
    <row r="61" spans="1:11" s="11" customFormat="1" x14ac:dyDescent="0.25">
      <c r="A61" s="10"/>
      <c r="B61" s="83"/>
      <c r="C61" s="10" t="s">
        <v>6</v>
      </c>
      <c r="D61" s="31">
        <f t="shared" si="13"/>
        <v>0</v>
      </c>
      <c r="E61" s="29">
        <v>0</v>
      </c>
      <c r="F61" s="29"/>
      <c r="G61" s="29"/>
      <c r="H61" s="29"/>
      <c r="I61" s="29"/>
      <c r="J61" s="29"/>
      <c r="K61" s="29"/>
    </row>
    <row r="62" spans="1:11" s="11" customFormat="1" x14ac:dyDescent="0.25">
      <c r="A62" s="10"/>
      <c r="B62" s="83"/>
      <c r="C62" s="10" t="s">
        <v>7</v>
      </c>
      <c r="D62" s="31">
        <f t="shared" si="13"/>
        <v>0</v>
      </c>
      <c r="E62" s="29"/>
      <c r="F62" s="29"/>
      <c r="G62" s="29"/>
      <c r="H62" s="29"/>
      <c r="I62" s="29"/>
      <c r="J62" s="29"/>
      <c r="K62" s="29"/>
    </row>
    <row r="63" spans="1:11" s="11" customFormat="1" ht="30" x14ac:dyDescent="0.25">
      <c r="A63" s="10" t="s">
        <v>13</v>
      </c>
      <c r="B63" s="83" t="s">
        <v>14</v>
      </c>
      <c r="C63" s="10"/>
      <c r="D63" s="31">
        <f t="shared" si="13"/>
        <v>0</v>
      </c>
      <c r="E63" s="31">
        <f>SUM(E65:E68)+E71</f>
        <v>0</v>
      </c>
      <c r="F63" s="31">
        <f t="shared" ref="F63:I63" si="31">SUM(F65:F68)+F71</f>
        <v>0</v>
      </c>
      <c r="G63" s="31">
        <f t="shared" si="31"/>
        <v>0</v>
      </c>
      <c r="H63" s="31">
        <f t="shared" si="31"/>
        <v>0</v>
      </c>
      <c r="I63" s="31">
        <f t="shared" si="31"/>
        <v>0</v>
      </c>
      <c r="J63" s="31">
        <f t="shared" ref="J63:K63" si="32">SUM(J65:J68)+J71</f>
        <v>0</v>
      </c>
      <c r="K63" s="31">
        <f t="shared" si="32"/>
        <v>0</v>
      </c>
    </row>
    <row r="64" spans="1:11" s="11" customFormat="1" x14ac:dyDescent="0.25">
      <c r="A64" s="10"/>
      <c r="B64" s="83"/>
      <c r="C64" s="10" t="s">
        <v>22</v>
      </c>
      <c r="D64" s="31">
        <f t="shared" si="13"/>
        <v>0</v>
      </c>
      <c r="E64" s="33">
        <f>E65+E66+E67+E68</f>
        <v>0</v>
      </c>
      <c r="F64" s="33">
        <f t="shared" ref="F64:K64" si="33">F65+F66+F67+F68</f>
        <v>0</v>
      </c>
      <c r="G64" s="33">
        <f t="shared" si="33"/>
        <v>0</v>
      </c>
      <c r="H64" s="33">
        <f t="shared" si="33"/>
        <v>0</v>
      </c>
      <c r="I64" s="33">
        <f t="shared" si="33"/>
        <v>0</v>
      </c>
      <c r="J64" s="33">
        <f t="shared" si="33"/>
        <v>0</v>
      </c>
      <c r="K64" s="33">
        <f t="shared" si="33"/>
        <v>0</v>
      </c>
    </row>
    <row r="65" spans="1:11" s="11" customFormat="1" x14ac:dyDescent="0.25">
      <c r="A65" s="10"/>
      <c r="B65" s="83"/>
      <c r="C65" s="10" t="s">
        <v>5</v>
      </c>
      <c r="D65" s="31">
        <f t="shared" si="13"/>
        <v>0</v>
      </c>
      <c r="E65" s="29"/>
      <c r="F65" s="29"/>
      <c r="G65" s="29"/>
      <c r="H65" s="29"/>
      <c r="I65" s="29"/>
      <c r="J65" s="29"/>
      <c r="K65" s="29"/>
    </row>
    <row r="66" spans="1:11" s="11" customFormat="1" x14ac:dyDescent="0.25">
      <c r="A66" s="10"/>
      <c r="B66" s="83"/>
      <c r="C66" s="10" t="s">
        <v>6</v>
      </c>
      <c r="D66" s="31">
        <f t="shared" si="13"/>
        <v>0</v>
      </c>
      <c r="E66" s="29"/>
      <c r="F66" s="29"/>
      <c r="G66" s="29"/>
      <c r="H66" s="29"/>
      <c r="I66" s="29"/>
      <c r="J66" s="29"/>
      <c r="K66" s="29"/>
    </row>
    <row r="67" spans="1:11" s="11" customFormat="1" x14ac:dyDescent="0.25">
      <c r="A67" s="10"/>
      <c r="B67" s="83"/>
      <c r="C67" s="10" t="s">
        <v>7</v>
      </c>
      <c r="D67" s="31">
        <f t="shared" si="13"/>
        <v>0</v>
      </c>
      <c r="E67" s="30"/>
      <c r="F67" s="30">
        <v>0</v>
      </c>
      <c r="G67" s="30">
        <v>0</v>
      </c>
      <c r="H67" s="30"/>
      <c r="I67" s="30"/>
      <c r="J67" s="30"/>
      <c r="K67" s="30"/>
    </row>
    <row r="68" spans="1:11" s="11" customFormat="1" x14ac:dyDescent="0.25">
      <c r="A68" s="10"/>
      <c r="B68" s="83"/>
      <c r="C68" s="10" t="s">
        <v>36</v>
      </c>
      <c r="D68" s="31">
        <f t="shared" si="13"/>
        <v>0</v>
      </c>
      <c r="E68" s="30"/>
      <c r="F68" s="30"/>
      <c r="G68" s="30"/>
      <c r="H68" s="30"/>
      <c r="I68" s="30"/>
      <c r="J68" s="30"/>
      <c r="K68" s="30"/>
    </row>
    <row r="69" spans="1:11" s="11" customFormat="1" x14ac:dyDescent="0.25">
      <c r="A69" s="10"/>
      <c r="B69" s="83"/>
      <c r="C69" s="10" t="s">
        <v>43</v>
      </c>
      <c r="D69" s="31">
        <f t="shared" si="13"/>
        <v>0</v>
      </c>
      <c r="E69" s="30"/>
      <c r="F69" s="30"/>
      <c r="G69" s="30"/>
      <c r="H69" s="30"/>
      <c r="I69" s="30"/>
      <c r="J69" s="30"/>
      <c r="K69" s="30"/>
    </row>
    <row r="70" spans="1:11" s="11" customFormat="1" x14ac:dyDescent="0.25">
      <c r="A70" s="10"/>
      <c r="B70" s="83"/>
      <c r="C70" s="10" t="s">
        <v>8</v>
      </c>
      <c r="D70" s="31">
        <f t="shared" si="13"/>
        <v>0</v>
      </c>
      <c r="E70" s="29">
        <f>E63-E71</f>
        <v>0</v>
      </c>
      <c r="F70" s="29">
        <f t="shared" ref="F70:K70" si="34">F63-F71</f>
        <v>0</v>
      </c>
      <c r="G70" s="29">
        <f t="shared" si="34"/>
        <v>0</v>
      </c>
      <c r="H70" s="29">
        <f t="shared" si="34"/>
        <v>0</v>
      </c>
      <c r="I70" s="29">
        <f t="shared" si="34"/>
        <v>0</v>
      </c>
      <c r="J70" s="29">
        <f t="shared" si="34"/>
        <v>0</v>
      </c>
      <c r="K70" s="29">
        <f t="shared" si="34"/>
        <v>0</v>
      </c>
    </row>
    <row r="71" spans="1:11" s="11" customFormat="1" x14ac:dyDescent="0.25">
      <c r="A71" s="10"/>
      <c r="B71" s="83"/>
      <c r="C71" s="10" t="s">
        <v>9</v>
      </c>
      <c r="D71" s="31">
        <f t="shared" si="13"/>
        <v>0</v>
      </c>
      <c r="E71" s="34">
        <f>SUM(E72:E74)</f>
        <v>0</v>
      </c>
      <c r="F71" s="34">
        <f t="shared" ref="F71:K71" si="35">SUM(F72:F74)</f>
        <v>0</v>
      </c>
      <c r="G71" s="34">
        <f t="shared" si="35"/>
        <v>0</v>
      </c>
      <c r="H71" s="34">
        <f t="shared" si="35"/>
        <v>0</v>
      </c>
      <c r="I71" s="34">
        <f t="shared" si="35"/>
        <v>0</v>
      </c>
      <c r="J71" s="34">
        <f t="shared" si="35"/>
        <v>0</v>
      </c>
      <c r="K71" s="34">
        <f t="shared" si="35"/>
        <v>0</v>
      </c>
    </row>
    <row r="72" spans="1:11" s="11" customFormat="1" x14ac:dyDescent="0.25">
      <c r="A72" s="10"/>
      <c r="B72" s="83"/>
      <c r="C72" s="10" t="s">
        <v>5</v>
      </c>
      <c r="D72" s="31">
        <f t="shared" si="13"/>
        <v>0</v>
      </c>
      <c r="E72" s="29"/>
      <c r="F72" s="29"/>
      <c r="G72" s="29"/>
      <c r="H72" s="29"/>
      <c r="I72" s="29"/>
      <c r="J72" s="29"/>
      <c r="K72" s="29"/>
    </row>
    <row r="73" spans="1:11" s="11" customFormat="1" x14ac:dyDescent="0.25">
      <c r="A73" s="10"/>
      <c r="B73" s="83"/>
      <c r="C73" s="10" t="s">
        <v>6</v>
      </c>
      <c r="D73" s="31">
        <f t="shared" si="13"/>
        <v>0</v>
      </c>
      <c r="E73" s="29"/>
      <c r="F73" s="29"/>
      <c r="G73" s="29"/>
      <c r="H73" s="29"/>
      <c r="I73" s="29"/>
      <c r="J73" s="29"/>
      <c r="K73" s="29"/>
    </row>
    <row r="74" spans="1:11" s="11" customFormat="1" x14ac:dyDescent="0.25">
      <c r="A74" s="10"/>
      <c r="B74" s="83"/>
      <c r="C74" s="10" t="s">
        <v>7</v>
      </c>
      <c r="D74" s="31">
        <f t="shared" si="13"/>
        <v>0</v>
      </c>
      <c r="E74" s="29"/>
      <c r="F74" s="29"/>
      <c r="G74" s="29"/>
      <c r="H74" s="29"/>
      <c r="I74" s="29"/>
      <c r="J74" s="29"/>
      <c r="K74" s="29"/>
    </row>
    <row r="75" spans="1:11" s="11" customFormat="1" ht="30" x14ac:dyDescent="0.25">
      <c r="A75" s="10">
        <v>3</v>
      </c>
      <c r="B75" s="83" t="s">
        <v>15</v>
      </c>
      <c r="C75" s="10"/>
      <c r="D75" s="31">
        <f t="shared" si="13"/>
        <v>556486704.42000008</v>
      </c>
      <c r="E75" s="31">
        <f>SUM(E77:E80)+E83</f>
        <v>103519190</v>
      </c>
      <c r="F75" s="31">
        <f>SUM(F77:F80)+F83+F81</f>
        <v>239360275.42000002</v>
      </c>
      <c r="G75" s="31">
        <f t="shared" ref="G75:K75" si="36">SUM(G77:G80)+G83+G81</f>
        <v>52923739</v>
      </c>
      <c r="H75" s="31">
        <f>SUM(H77:H80)+H83+H81</f>
        <v>30464950</v>
      </c>
      <c r="I75" s="31">
        <f t="shared" si="36"/>
        <v>39588550</v>
      </c>
      <c r="J75" s="31">
        <f t="shared" si="36"/>
        <v>45315000</v>
      </c>
      <c r="K75" s="31">
        <f t="shared" si="36"/>
        <v>45315000</v>
      </c>
    </row>
    <row r="76" spans="1:11" s="11" customFormat="1" x14ac:dyDescent="0.25">
      <c r="A76" s="10"/>
      <c r="B76" s="83"/>
      <c r="C76" s="10" t="s">
        <v>22</v>
      </c>
      <c r="D76" s="31">
        <f t="shared" si="13"/>
        <v>380102104.42000002</v>
      </c>
      <c r="E76" s="33">
        <f>E77+E78+E79+E80</f>
        <v>103519190</v>
      </c>
      <c r="F76" s="72">
        <f t="shared" ref="F76:K76" si="37">F77+F78+F79+F80</f>
        <v>153605675.42000002</v>
      </c>
      <c r="G76" s="33">
        <f t="shared" si="37"/>
        <v>52923739</v>
      </c>
      <c r="H76" s="33">
        <f t="shared" si="37"/>
        <v>30464950</v>
      </c>
      <c r="I76" s="33">
        <f t="shared" si="37"/>
        <v>39588550</v>
      </c>
      <c r="J76" s="33">
        <f t="shared" si="37"/>
        <v>0</v>
      </c>
      <c r="K76" s="33">
        <f t="shared" si="37"/>
        <v>0</v>
      </c>
    </row>
    <row r="77" spans="1:11" s="11" customFormat="1" x14ac:dyDescent="0.25">
      <c r="A77" s="10"/>
      <c r="B77" s="83"/>
      <c r="C77" s="10" t="s">
        <v>5</v>
      </c>
      <c r="D77" s="31">
        <f t="shared" si="13"/>
        <v>0</v>
      </c>
      <c r="E77" s="32">
        <f>E89+E101</f>
        <v>0</v>
      </c>
      <c r="F77" s="32">
        <f t="shared" ref="F77:K86" si="38">F89+F101</f>
        <v>0</v>
      </c>
      <c r="G77" s="32">
        <f t="shared" si="38"/>
        <v>0</v>
      </c>
      <c r="H77" s="32">
        <f t="shared" si="38"/>
        <v>0</v>
      </c>
      <c r="I77" s="32">
        <f t="shared" si="38"/>
        <v>0</v>
      </c>
      <c r="J77" s="32">
        <f t="shared" si="38"/>
        <v>0</v>
      </c>
      <c r="K77" s="32">
        <f t="shared" si="38"/>
        <v>0</v>
      </c>
    </row>
    <row r="78" spans="1:11" s="11" customFormat="1" x14ac:dyDescent="0.25">
      <c r="A78" s="10"/>
      <c r="B78" s="83"/>
      <c r="C78" s="10" t="s">
        <v>6</v>
      </c>
      <c r="D78" s="31">
        <f t="shared" si="13"/>
        <v>204618537</v>
      </c>
      <c r="E78" s="32">
        <f>E90+E102</f>
        <v>28519190</v>
      </c>
      <c r="F78" s="70">
        <f t="shared" si="38"/>
        <v>53180590</v>
      </c>
      <c r="G78" s="32">
        <f t="shared" si="38"/>
        <v>52865257</v>
      </c>
      <c r="H78" s="32">
        <f t="shared" si="38"/>
        <v>30464950</v>
      </c>
      <c r="I78" s="32">
        <f t="shared" si="38"/>
        <v>39588550</v>
      </c>
      <c r="J78" s="32">
        <f t="shared" si="38"/>
        <v>0</v>
      </c>
      <c r="K78" s="32">
        <f t="shared" si="38"/>
        <v>0</v>
      </c>
    </row>
    <row r="79" spans="1:11" s="11" customFormat="1" x14ac:dyDescent="0.25">
      <c r="A79" s="10"/>
      <c r="B79" s="83"/>
      <c r="C79" s="10" t="s">
        <v>7</v>
      </c>
      <c r="D79" s="31">
        <f t="shared" si="13"/>
        <v>175483567.42000002</v>
      </c>
      <c r="E79" s="32">
        <f>E91+E103</f>
        <v>75000000</v>
      </c>
      <c r="F79" s="70">
        <f t="shared" si="38"/>
        <v>100425085.42</v>
      </c>
      <c r="G79" s="77">
        <f t="shared" si="38"/>
        <v>58482</v>
      </c>
      <c r="H79" s="32">
        <f t="shared" si="38"/>
        <v>0</v>
      </c>
      <c r="I79" s="32">
        <f t="shared" si="38"/>
        <v>0</v>
      </c>
      <c r="J79" s="32">
        <f t="shared" si="38"/>
        <v>0</v>
      </c>
      <c r="K79" s="32">
        <f t="shared" si="38"/>
        <v>0</v>
      </c>
    </row>
    <row r="80" spans="1:11" s="11" customFormat="1" x14ac:dyDescent="0.25">
      <c r="A80" s="10"/>
      <c r="B80" s="83"/>
      <c r="C80" s="10" t="s">
        <v>36</v>
      </c>
      <c r="D80" s="31">
        <f t="shared" ref="D80:D143" si="39">SUM(E80:K80)</f>
        <v>0</v>
      </c>
      <c r="E80" s="32">
        <f>E92+E104</f>
        <v>0</v>
      </c>
      <c r="F80" s="32">
        <f t="shared" si="38"/>
        <v>0</v>
      </c>
      <c r="G80" s="32">
        <f t="shared" si="38"/>
        <v>0</v>
      </c>
      <c r="H80" s="32">
        <f t="shared" si="38"/>
        <v>0</v>
      </c>
      <c r="I80" s="32">
        <f t="shared" si="38"/>
        <v>0</v>
      </c>
      <c r="J80" s="32">
        <f t="shared" si="38"/>
        <v>0</v>
      </c>
      <c r="K80" s="32">
        <f t="shared" si="38"/>
        <v>0</v>
      </c>
    </row>
    <row r="81" spans="1:12" x14ac:dyDescent="0.25">
      <c r="A81" s="10"/>
      <c r="B81" s="83"/>
      <c r="C81" s="10" t="s">
        <v>43</v>
      </c>
      <c r="D81" s="31">
        <f t="shared" si="39"/>
        <v>85754600</v>
      </c>
      <c r="E81" s="32">
        <f t="shared" ref="E81:I86" si="40">E93+E105</f>
        <v>0</v>
      </c>
      <c r="F81" s="32">
        <f>F93+F105</f>
        <v>85754600</v>
      </c>
      <c r="G81" s="32">
        <f t="shared" si="40"/>
        <v>0</v>
      </c>
      <c r="H81" s="32">
        <f t="shared" si="40"/>
        <v>0</v>
      </c>
      <c r="I81" s="32">
        <f t="shared" si="40"/>
        <v>0</v>
      </c>
      <c r="J81" s="32">
        <f t="shared" si="38"/>
        <v>0</v>
      </c>
      <c r="K81" s="32">
        <f t="shared" si="38"/>
        <v>0</v>
      </c>
    </row>
    <row r="82" spans="1:12" x14ac:dyDescent="0.25">
      <c r="A82" s="10"/>
      <c r="B82" s="83"/>
      <c r="C82" s="10" t="s">
        <v>8</v>
      </c>
      <c r="D82" s="31">
        <f t="shared" si="39"/>
        <v>380102104.42000002</v>
      </c>
      <c r="E82" s="32">
        <f t="shared" si="40"/>
        <v>103519190</v>
      </c>
      <c r="F82" s="51">
        <f t="shared" si="40"/>
        <v>153605675.42000002</v>
      </c>
      <c r="G82" s="32">
        <f t="shared" si="40"/>
        <v>52923739</v>
      </c>
      <c r="H82" s="32">
        <f>H94+H106</f>
        <v>30464950</v>
      </c>
      <c r="I82" s="32">
        <f t="shared" si="40"/>
        <v>39588550</v>
      </c>
      <c r="J82" s="32">
        <f t="shared" si="38"/>
        <v>0</v>
      </c>
      <c r="K82" s="32">
        <f t="shared" si="38"/>
        <v>0</v>
      </c>
    </row>
    <row r="83" spans="1:12" x14ac:dyDescent="0.25">
      <c r="A83" s="10"/>
      <c r="B83" s="83"/>
      <c r="C83" s="10" t="s">
        <v>9</v>
      </c>
      <c r="D83" s="31">
        <f t="shared" si="39"/>
        <v>90630000</v>
      </c>
      <c r="E83" s="32">
        <f t="shared" si="40"/>
        <v>0</v>
      </c>
      <c r="F83" s="32">
        <f t="shared" si="40"/>
        <v>0</v>
      </c>
      <c r="G83" s="32">
        <f t="shared" si="40"/>
        <v>0</v>
      </c>
      <c r="H83" s="32">
        <f t="shared" si="40"/>
        <v>0</v>
      </c>
      <c r="I83" s="32">
        <f t="shared" si="40"/>
        <v>0</v>
      </c>
      <c r="J83" s="32">
        <f t="shared" si="38"/>
        <v>45315000</v>
      </c>
      <c r="K83" s="32">
        <f t="shared" si="38"/>
        <v>45315000</v>
      </c>
    </row>
    <row r="84" spans="1:12" x14ac:dyDescent="0.25">
      <c r="A84" s="10"/>
      <c r="B84" s="83"/>
      <c r="C84" s="10" t="s">
        <v>5</v>
      </c>
      <c r="D84" s="31">
        <f t="shared" si="39"/>
        <v>0</v>
      </c>
      <c r="E84" s="32">
        <f t="shared" si="40"/>
        <v>0</v>
      </c>
      <c r="F84" s="32">
        <f t="shared" si="40"/>
        <v>0</v>
      </c>
      <c r="G84" s="32">
        <f t="shared" si="40"/>
        <v>0</v>
      </c>
      <c r="H84" s="32">
        <f t="shared" si="40"/>
        <v>0</v>
      </c>
      <c r="I84" s="32">
        <f t="shared" si="40"/>
        <v>0</v>
      </c>
      <c r="J84" s="32">
        <f t="shared" si="38"/>
        <v>0</v>
      </c>
      <c r="K84" s="32">
        <f t="shared" si="38"/>
        <v>0</v>
      </c>
    </row>
    <row r="85" spans="1:12" x14ac:dyDescent="0.25">
      <c r="A85" s="10"/>
      <c r="B85" s="83"/>
      <c r="C85" s="10" t="s">
        <v>6</v>
      </c>
      <c r="D85" s="31">
        <f t="shared" si="39"/>
        <v>90630000</v>
      </c>
      <c r="E85" s="32">
        <f t="shared" si="40"/>
        <v>0</v>
      </c>
      <c r="F85" s="32">
        <f t="shared" si="40"/>
        <v>0</v>
      </c>
      <c r="G85" s="32">
        <f>G97+G109</f>
        <v>0</v>
      </c>
      <c r="H85" s="32">
        <f t="shared" si="40"/>
        <v>0</v>
      </c>
      <c r="I85" s="32">
        <f t="shared" si="40"/>
        <v>0</v>
      </c>
      <c r="J85" s="32">
        <f t="shared" si="38"/>
        <v>45315000</v>
      </c>
      <c r="K85" s="32">
        <f t="shared" si="38"/>
        <v>45315000</v>
      </c>
    </row>
    <row r="86" spans="1:12" x14ac:dyDescent="0.25">
      <c r="A86" s="10"/>
      <c r="B86" s="83"/>
      <c r="C86" s="10" t="s">
        <v>7</v>
      </c>
      <c r="D86" s="31">
        <f t="shared" si="39"/>
        <v>0</v>
      </c>
      <c r="E86" s="32">
        <f t="shared" si="40"/>
        <v>0</v>
      </c>
      <c r="F86" s="32">
        <f t="shared" si="40"/>
        <v>0</v>
      </c>
      <c r="G86" s="32">
        <f t="shared" si="40"/>
        <v>0</v>
      </c>
      <c r="H86" s="32">
        <f t="shared" si="40"/>
        <v>0</v>
      </c>
      <c r="I86" s="32">
        <f t="shared" si="40"/>
        <v>0</v>
      </c>
      <c r="J86" s="32">
        <f t="shared" si="38"/>
        <v>0</v>
      </c>
      <c r="K86" s="32">
        <f t="shared" si="38"/>
        <v>0</v>
      </c>
    </row>
    <row r="87" spans="1:12" ht="30" x14ac:dyDescent="0.25">
      <c r="A87" s="10" t="s">
        <v>16</v>
      </c>
      <c r="B87" s="83" t="s">
        <v>17</v>
      </c>
      <c r="C87" s="10"/>
      <c r="D87" s="31">
        <f t="shared" si="39"/>
        <v>554491704.42000008</v>
      </c>
      <c r="E87" s="31">
        <f>SUM(E89:E92)+E95</f>
        <v>101524190</v>
      </c>
      <c r="F87" s="36">
        <f>SUM(F89:F92)+F95+F93</f>
        <v>239360275.42000002</v>
      </c>
      <c r="G87" s="36">
        <f>SUM(G89:G92)+G95+G93</f>
        <v>52923739</v>
      </c>
      <c r="H87" s="36">
        <f>SUM(H89:H92)+H95+H93</f>
        <v>30464950</v>
      </c>
      <c r="I87" s="31">
        <f t="shared" ref="I87" si="41">SUM(I89:I92)+I95</f>
        <v>39588550</v>
      </c>
      <c r="J87" s="31">
        <f t="shared" ref="J87:K87" si="42">SUM(J89:J92)+J95</f>
        <v>45315000</v>
      </c>
      <c r="K87" s="31">
        <f t="shared" si="42"/>
        <v>45315000</v>
      </c>
    </row>
    <row r="88" spans="1:12" x14ac:dyDescent="0.25">
      <c r="A88" s="10"/>
      <c r="B88" s="83"/>
      <c r="C88" s="10" t="s">
        <v>22</v>
      </c>
      <c r="D88" s="31">
        <f t="shared" si="39"/>
        <v>378107104.42000002</v>
      </c>
      <c r="E88" s="33">
        <f>E89+E90+E91+E92</f>
        <v>101524190</v>
      </c>
      <c r="F88" s="33">
        <f t="shared" ref="F88:K88" si="43">F89+F90+F91+F92</f>
        <v>153605675.42000002</v>
      </c>
      <c r="G88" s="33">
        <f t="shared" si="43"/>
        <v>52923739</v>
      </c>
      <c r="H88" s="33">
        <f t="shared" si="43"/>
        <v>30464950</v>
      </c>
      <c r="I88" s="33">
        <f t="shared" si="43"/>
        <v>39588550</v>
      </c>
      <c r="J88" s="33">
        <f t="shared" si="43"/>
        <v>0</v>
      </c>
      <c r="K88" s="33">
        <f t="shared" si="43"/>
        <v>0</v>
      </c>
    </row>
    <row r="89" spans="1:12" x14ac:dyDescent="0.25">
      <c r="A89" s="10"/>
      <c r="B89" s="83"/>
      <c r="C89" s="10" t="s">
        <v>5</v>
      </c>
      <c r="D89" s="31">
        <f t="shared" si="39"/>
        <v>0</v>
      </c>
      <c r="E89" s="29"/>
      <c r="F89" s="29"/>
      <c r="G89" s="29"/>
      <c r="H89" s="29"/>
      <c r="I89" s="29"/>
      <c r="J89" s="29"/>
      <c r="K89" s="29"/>
    </row>
    <row r="90" spans="1:12" x14ac:dyDescent="0.25">
      <c r="A90" s="10"/>
      <c r="B90" s="83"/>
      <c r="C90" s="10" t="s">
        <v>21</v>
      </c>
      <c r="D90" s="31">
        <f t="shared" si="39"/>
        <v>202623537</v>
      </c>
      <c r="E90" s="29">
        <f>(25519.19+1005)*1000</f>
        <v>26524190</v>
      </c>
      <c r="F90" s="68">
        <v>53180590</v>
      </c>
      <c r="G90" s="76">
        <v>52865257</v>
      </c>
      <c r="H90" s="29">
        <v>30464950</v>
      </c>
      <c r="I90" s="29">
        <v>39588550</v>
      </c>
      <c r="J90" s="29"/>
      <c r="K90" s="29"/>
    </row>
    <row r="91" spans="1:12" ht="30" x14ac:dyDescent="0.25">
      <c r="A91" s="10"/>
      <c r="B91" s="83" t="s">
        <v>31</v>
      </c>
      <c r="C91" s="10" t="s">
        <v>7</v>
      </c>
      <c r="D91" s="31">
        <f t="shared" si="39"/>
        <v>175483567.42000002</v>
      </c>
      <c r="E91" s="30">
        <v>75000000</v>
      </c>
      <c r="F91" s="71">
        <v>100425085.42</v>
      </c>
      <c r="G91" s="75">
        <v>58482</v>
      </c>
      <c r="H91" s="30"/>
      <c r="I91" s="30">
        <v>0</v>
      </c>
      <c r="J91" s="30">
        <v>0</v>
      </c>
      <c r="K91" s="30">
        <v>0</v>
      </c>
    </row>
    <row r="92" spans="1:12" x14ac:dyDescent="0.25">
      <c r="A92" s="10"/>
      <c r="B92" s="83"/>
      <c r="C92" s="10" t="s">
        <v>36</v>
      </c>
      <c r="D92" s="31">
        <f t="shared" si="39"/>
        <v>0</v>
      </c>
      <c r="E92" s="30"/>
      <c r="F92" s="30"/>
      <c r="G92" s="30"/>
      <c r="H92" s="30"/>
      <c r="I92" s="30"/>
      <c r="J92" s="30"/>
      <c r="K92" s="30"/>
    </row>
    <row r="93" spans="1:12" s="38" customFormat="1" x14ac:dyDescent="0.25">
      <c r="A93" s="35"/>
      <c r="B93" s="85"/>
      <c r="C93" s="35" t="s">
        <v>43</v>
      </c>
      <c r="D93" s="31">
        <f t="shared" si="39"/>
        <v>85754600</v>
      </c>
      <c r="E93" s="37"/>
      <c r="F93" s="37">
        <v>85754600</v>
      </c>
      <c r="G93" s="37">
        <v>0</v>
      </c>
      <c r="H93" s="37"/>
      <c r="I93" s="37"/>
      <c r="J93" s="37"/>
      <c r="K93" s="37"/>
      <c r="L93" s="48"/>
    </row>
    <row r="94" spans="1:12" x14ac:dyDescent="0.25">
      <c r="A94" s="10"/>
      <c r="B94" s="83"/>
      <c r="C94" s="10" t="s">
        <v>8</v>
      </c>
      <c r="D94" s="31">
        <f t="shared" si="39"/>
        <v>378107104.42000002</v>
      </c>
      <c r="E94" s="29">
        <f>E87-E95</f>
        <v>101524190</v>
      </c>
      <c r="F94" s="53">
        <f>F87-F95-F93</f>
        <v>153605675.42000002</v>
      </c>
      <c r="G94" s="29">
        <f>G87-G95-G93</f>
        <v>52923739</v>
      </c>
      <c r="H94" s="29">
        <f t="shared" ref="H94:K94" si="44">H87-H95</f>
        <v>30464950</v>
      </c>
      <c r="I94" s="29">
        <f t="shared" si="44"/>
        <v>39588550</v>
      </c>
      <c r="J94" s="29">
        <f t="shared" si="44"/>
        <v>0</v>
      </c>
      <c r="K94" s="29">
        <f t="shared" si="44"/>
        <v>0</v>
      </c>
    </row>
    <row r="95" spans="1:12" x14ac:dyDescent="0.25">
      <c r="A95" s="10"/>
      <c r="B95" s="83"/>
      <c r="C95" s="10" t="s">
        <v>9</v>
      </c>
      <c r="D95" s="31">
        <f t="shared" si="39"/>
        <v>90630000</v>
      </c>
      <c r="E95" s="34">
        <f>SUM(E96:E98)</f>
        <v>0</v>
      </c>
      <c r="F95" s="34">
        <f t="shared" ref="F95:K95" si="45">SUM(F96:F98)</f>
        <v>0</v>
      </c>
      <c r="G95" s="34">
        <f t="shared" si="45"/>
        <v>0</v>
      </c>
      <c r="H95" s="34">
        <f t="shared" si="45"/>
        <v>0</v>
      </c>
      <c r="I95" s="34">
        <f t="shared" si="45"/>
        <v>0</v>
      </c>
      <c r="J95" s="34">
        <f t="shared" si="45"/>
        <v>45315000</v>
      </c>
      <c r="K95" s="34">
        <f t="shared" si="45"/>
        <v>45315000</v>
      </c>
    </row>
    <row r="96" spans="1:12" x14ac:dyDescent="0.25">
      <c r="A96" s="10"/>
      <c r="B96" s="83"/>
      <c r="C96" s="10" t="s">
        <v>5</v>
      </c>
      <c r="D96" s="31">
        <f t="shared" si="39"/>
        <v>0</v>
      </c>
      <c r="E96" s="29"/>
      <c r="F96" s="29"/>
      <c r="G96" s="29"/>
      <c r="H96" s="29"/>
      <c r="I96" s="29"/>
      <c r="J96" s="29"/>
      <c r="K96" s="29"/>
    </row>
    <row r="97" spans="1:11" s="11" customFormat="1" x14ac:dyDescent="0.25">
      <c r="A97" s="10"/>
      <c r="B97" s="83"/>
      <c r="C97" s="10" t="s">
        <v>6</v>
      </c>
      <c r="D97" s="31">
        <f t="shared" si="39"/>
        <v>90630000</v>
      </c>
      <c r="E97" s="29"/>
      <c r="F97" s="29"/>
      <c r="G97" s="29"/>
      <c r="H97" s="29"/>
      <c r="I97" s="29"/>
      <c r="J97" s="53">
        <v>45315000</v>
      </c>
      <c r="K97" s="53">
        <v>45315000</v>
      </c>
    </row>
    <row r="98" spans="1:11" s="11" customFormat="1" x14ac:dyDescent="0.25">
      <c r="A98" s="10"/>
      <c r="B98" s="83"/>
      <c r="C98" s="10" t="s">
        <v>7</v>
      </c>
      <c r="D98" s="31">
        <f t="shared" si="39"/>
        <v>0</v>
      </c>
      <c r="E98" s="29"/>
      <c r="F98" s="29"/>
      <c r="G98" s="29"/>
      <c r="H98" s="29"/>
      <c r="I98" s="29"/>
      <c r="J98" s="29"/>
      <c r="K98" s="29"/>
    </row>
    <row r="99" spans="1:11" s="11" customFormat="1" ht="60" x14ac:dyDescent="0.25">
      <c r="A99" s="10" t="s">
        <v>18</v>
      </c>
      <c r="B99" s="83" t="s">
        <v>19</v>
      </c>
      <c r="C99" s="10"/>
      <c r="D99" s="31">
        <f t="shared" si="39"/>
        <v>1995000</v>
      </c>
      <c r="E99" s="31">
        <f>SUM(E101:E104)+E107</f>
        <v>1995000</v>
      </c>
      <c r="F99" s="31">
        <f t="shared" ref="F99:G99" si="46">SUM(F101:F104)+F107</f>
        <v>0</v>
      </c>
      <c r="G99" s="31">
        <f t="shared" si="46"/>
        <v>0</v>
      </c>
      <c r="H99" s="31">
        <f>SUM(H101:H104)+H107+H105</f>
        <v>0</v>
      </c>
      <c r="I99" s="31">
        <f>SUM(I101:I104)+I107+I105</f>
        <v>0</v>
      </c>
      <c r="J99" s="31">
        <f t="shared" ref="J99:K99" si="47">SUM(J101:J104)+J107</f>
        <v>0</v>
      </c>
      <c r="K99" s="31">
        <f t="shared" si="47"/>
        <v>0</v>
      </c>
    </row>
    <row r="100" spans="1:11" s="11" customFormat="1" x14ac:dyDescent="0.25">
      <c r="A100" s="10"/>
      <c r="B100" s="83"/>
      <c r="C100" s="10" t="s">
        <v>22</v>
      </c>
      <c r="D100" s="31">
        <f t="shared" si="39"/>
        <v>1995000</v>
      </c>
      <c r="E100" s="33">
        <f>E101+E102+E103+E104</f>
        <v>1995000</v>
      </c>
      <c r="F100" s="33">
        <f t="shared" ref="F100:K100" si="48">F101+F102+F103+F104</f>
        <v>0</v>
      </c>
      <c r="G100" s="33">
        <f t="shared" si="48"/>
        <v>0</v>
      </c>
      <c r="H100" s="33">
        <f t="shared" si="48"/>
        <v>0</v>
      </c>
      <c r="I100" s="33">
        <f t="shared" si="48"/>
        <v>0</v>
      </c>
      <c r="J100" s="33">
        <f t="shared" si="48"/>
        <v>0</v>
      </c>
      <c r="K100" s="33">
        <f t="shared" si="48"/>
        <v>0</v>
      </c>
    </row>
    <row r="101" spans="1:11" s="11" customFormat="1" x14ac:dyDescent="0.25">
      <c r="A101" s="10"/>
      <c r="B101" s="83"/>
      <c r="C101" s="10" t="s">
        <v>5</v>
      </c>
      <c r="D101" s="31">
        <f t="shared" si="39"/>
        <v>0</v>
      </c>
      <c r="E101" s="29"/>
      <c r="F101" s="29"/>
      <c r="G101" s="29"/>
      <c r="H101" s="29"/>
      <c r="I101" s="29"/>
      <c r="J101" s="29"/>
      <c r="K101" s="29"/>
    </row>
    <row r="102" spans="1:11" s="11" customFormat="1" x14ac:dyDescent="0.25">
      <c r="A102" s="10"/>
      <c r="B102" s="83"/>
      <c r="C102" s="10" t="s">
        <v>6</v>
      </c>
      <c r="D102" s="31">
        <f t="shared" si="39"/>
        <v>1995000</v>
      </c>
      <c r="E102" s="29">
        <f>(3000-1005)*1000</f>
        <v>1995000</v>
      </c>
      <c r="F102" s="29"/>
      <c r="G102" s="29"/>
      <c r="H102" s="29"/>
      <c r="I102" s="29"/>
      <c r="J102" s="29"/>
      <c r="K102" s="29"/>
    </row>
    <row r="103" spans="1:11" s="11" customFormat="1" x14ac:dyDescent="0.25">
      <c r="A103" s="10"/>
      <c r="B103" s="83"/>
      <c r="C103" s="10" t="s">
        <v>7</v>
      </c>
      <c r="D103" s="31">
        <f t="shared" si="39"/>
        <v>0</v>
      </c>
      <c r="E103" s="30"/>
      <c r="F103" s="30"/>
      <c r="G103" s="30"/>
      <c r="H103" s="30"/>
      <c r="I103" s="30"/>
      <c r="J103" s="30"/>
      <c r="K103" s="30"/>
    </row>
    <row r="104" spans="1:11" s="11" customFormat="1" x14ac:dyDescent="0.25">
      <c r="A104" s="10"/>
      <c r="B104" s="83"/>
      <c r="C104" s="10" t="s">
        <v>36</v>
      </c>
      <c r="D104" s="31">
        <f t="shared" si="39"/>
        <v>0</v>
      </c>
      <c r="E104" s="30"/>
      <c r="F104" s="30"/>
      <c r="G104" s="30"/>
      <c r="H104" s="30"/>
      <c r="I104" s="30"/>
      <c r="J104" s="30"/>
      <c r="K104" s="30"/>
    </row>
    <row r="105" spans="1:11" s="11" customFormat="1" x14ac:dyDescent="0.25">
      <c r="A105" s="10"/>
      <c r="B105" s="83"/>
      <c r="C105" s="10" t="s">
        <v>43</v>
      </c>
      <c r="D105" s="31">
        <f t="shared" si="39"/>
        <v>0</v>
      </c>
      <c r="E105" s="30"/>
      <c r="F105" s="30"/>
      <c r="G105" s="30"/>
      <c r="H105" s="30">
        <v>0</v>
      </c>
      <c r="I105" s="30"/>
      <c r="J105" s="30"/>
      <c r="K105" s="30"/>
    </row>
    <row r="106" spans="1:11" s="11" customFormat="1" x14ac:dyDescent="0.25">
      <c r="A106" s="10"/>
      <c r="B106" s="83"/>
      <c r="C106" s="10" t="s">
        <v>8</v>
      </c>
      <c r="D106" s="31">
        <f t="shared" si="39"/>
        <v>1995000</v>
      </c>
      <c r="E106" s="29">
        <f>E99-E107</f>
        <v>1995000</v>
      </c>
      <c r="F106" s="29">
        <f t="shared" ref="F106:K106" si="49">F99-F107</f>
        <v>0</v>
      </c>
      <c r="G106" s="29">
        <f t="shared" si="49"/>
        <v>0</v>
      </c>
      <c r="H106" s="29">
        <f>H99-H107-H105</f>
        <v>0</v>
      </c>
      <c r="I106" s="29">
        <f>I99-I107-I105</f>
        <v>0</v>
      </c>
      <c r="J106" s="29">
        <f t="shared" si="49"/>
        <v>0</v>
      </c>
      <c r="K106" s="29">
        <f t="shared" si="49"/>
        <v>0</v>
      </c>
    </row>
    <row r="107" spans="1:11" s="11" customFormat="1" x14ac:dyDescent="0.25">
      <c r="A107" s="10"/>
      <c r="B107" s="83"/>
      <c r="C107" s="10" t="s">
        <v>9</v>
      </c>
      <c r="D107" s="31">
        <f t="shared" si="39"/>
        <v>0</v>
      </c>
      <c r="E107" s="34">
        <f>SUM(E108:E110)</f>
        <v>0</v>
      </c>
      <c r="F107" s="34">
        <f t="shared" ref="F107:K107" si="50">SUM(F108:F110)</f>
        <v>0</v>
      </c>
      <c r="G107" s="34">
        <f t="shared" si="50"/>
        <v>0</v>
      </c>
      <c r="H107" s="34">
        <f t="shared" si="50"/>
        <v>0</v>
      </c>
      <c r="I107" s="34">
        <f t="shared" si="50"/>
        <v>0</v>
      </c>
      <c r="J107" s="34">
        <f t="shared" si="50"/>
        <v>0</v>
      </c>
      <c r="K107" s="34">
        <f t="shared" si="50"/>
        <v>0</v>
      </c>
    </row>
    <row r="108" spans="1:11" s="11" customFormat="1" x14ac:dyDescent="0.25">
      <c r="A108" s="10"/>
      <c r="B108" s="83"/>
      <c r="C108" s="10" t="s">
        <v>5</v>
      </c>
      <c r="D108" s="31">
        <f t="shared" si="39"/>
        <v>0</v>
      </c>
      <c r="E108" s="29"/>
      <c r="F108" s="29"/>
      <c r="G108" s="29"/>
      <c r="H108" s="29"/>
      <c r="I108" s="29"/>
      <c r="J108" s="29"/>
      <c r="K108" s="29"/>
    </row>
    <row r="109" spans="1:11" s="11" customFormat="1" x14ac:dyDescent="0.25">
      <c r="A109" s="10"/>
      <c r="B109" s="83"/>
      <c r="C109" s="10" t="s">
        <v>6</v>
      </c>
      <c r="D109" s="31">
        <f t="shared" si="39"/>
        <v>0</v>
      </c>
      <c r="E109" s="29"/>
      <c r="F109" s="29"/>
      <c r="G109" s="29"/>
      <c r="H109" s="29"/>
      <c r="I109" s="29"/>
      <c r="J109" s="29"/>
      <c r="K109" s="29"/>
    </row>
    <row r="110" spans="1:11" s="11" customFormat="1" x14ac:dyDescent="0.25">
      <c r="A110" s="10"/>
      <c r="B110" s="83"/>
      <c r="C110" s="10" t="s">
        <v>7</v>
      </c>
      <c r="D110" s="31">
        <f t="shared" si="39"/>
        <v>0</v>
      </c>
      <c r="E110" s="29"/>
      <c r="F110" s="29"/>
      <c r="G110" s="29"/>
      <c r="H110" s="29">
        <v>0</v>
      </c>
      <c r="I110" s="29">
        <v>0</v>
      </c>
      <c r="J110" s="29"/>
      <c r="K110" s="29"/>
    </row>
    <row r="111" spans="1:11" s="11" customFormat="1" ht="30" x14ac:dyDescent="0.25">
      <c r="A111" s="10">
        <v>4</v>
      </c>
      <c r="B111" s="83" t="s">
        <v>39</v>
      </c>
      <c r="C111" s="10"/>
      <c r="D111" s="31">
        <f t="shared" si="39"/>
        <v>256713630.66</v>
      </c>
      <c r="E111" s="31">
        <f>SUM(E113:E117)+E120</f>
        <v>0</v>
      </c>
      <c r="F111" s="31">
        <f>SUM(F113:F116)+F120</f>
        <v>16713630.66</v>
      </c>
      <c r="G111" s="54">
        <f t="shared" ref="G111:I111" si="51">SUM(G113:G116)+G120</f>
        <v>0</v>
      </c>
      <c r="H111" s="54">
        <f t="shared" si="51"/>
        <v>0</v>
      </c>
      <c r="I111" s="54">
        <f t="shared" si="51"/>
        <v>40000000</v>
      </c>
      <c r="J111" s="54">
        <f t="shared" ref="J111:K111" si="52">SUM(J113:J116)+J120</f>
        <v>100000000</v>
      </c>
      <c r="K111" s="54">
        <f t="shared" si="52"/>
        <v>100000000</v>
      </c>
    </row>
    <row r="112" spans="1:11" s="11" customFormat="1" x14ac:dyDescent="0.25">
      <c r="A112" s="10"/>
      <c r="B112" s="83"/>
      <c r="C112" s="10" t="s">
        <v>22</v>
      </c>
      <c r="D112" s="31">
        <f t="shared" si="39"/>
        <v>16713630.66</v>
      </c>
      <c r="E112" s="33">
        <f>E113+E114+E116+E117</f>
        <v>0</v>
      </c>
      <c r="F112" s="33">
        <f>F113+F114+F116+F117</f>
        <v>16713630.66</v>
      </c>
      <c r="G112" s="72">
        <f t="shared" ref="G112:K112" si="53">G113+G114+G116+G117</f>
        <v>0</v>
      </c>
      <c r="H112" s="72">
        <f t="shared" si="53"/>
        <v>0</v>
      </c>
      <c r="I112" s="72">
        <f t="shared" si="53"/>
        <v>0</v>
      </c>
      <c r="J112" s="33">
        <f t="shared" si="53"/>
        <v>0</v>
      </c>
      <c r="K112" s="33">
        <f t="shared" si="53"/>
        <v>0</v>
      </c>
    </row>
    <row r="113" spans="1:11" s="11" customFormat="1" x14ac:dyDescent="0.25">
      <c r="A113" s="10"/>
      <c r="B113" s="83"/>
      <c r="C113" s="10" t="s">
        <v>5</v>
      </c>
      <c r="D113" s="31">
        <f t="shared" si="39"/>
        <v>0</v>
      </c>
      <c r="E113" s="32">
        <f>E126+E152</f>
        <v>0</v>
      </c>
      <c r="F113" s="32">
        <f t="shared" ref="F113:K114" si="54">F126+F152</f>
        <v>0</v>
      </c>
      <c r="G113" s="70">
        <f t="shared" si="54"/>
        <v>0</v>
      </c>
      <c r="H113" s="70">
        <f t="shared" si="54"/>
        <v>0</v>
      </c>
      <c r="I113" s="70">
        <f t="shared" si="54"/>
        <v>0</v>
      </c>
      <c r="J113" s="32">
        <f t="shared" si="54"/>
        <v>0</v>
      </c>
      <c r="K113" s="32">
        <f t="shared" si="54"/>
        <v>0</v>
      </c>
    </row>
    <row r="114" spans="1:11" s="11" customFormat="1" x14ac:dyDescent="0.25">
      <c r="A114" s="10"/>
      <c r="B114" s="83"/>
      <c r="C114" s="10" t="s">
        <v>6</v>
      </c>
      <c r="D114" s="31">
        <f t="shared" si="39"/>
        <v>15877949.119999999</v>
      </c>
      <c r="E114" s="32">
        <f>E127+E153</f>
        <v>0</v>
      </c>
      <c r="F114" s="32">
        <f t="shared" si="54"/>
        <v>15877949.119999999</v>
      </c>
      <c r="G114" s="70">
        <f t="shared" si="54"/>
        <v>0</v>
      </c>
      <c r="H114" s="70">
        <f t="shared" si="54"/>
        <v>0</v>
      </c>
      <c r="I114" s="70">
        <f t="shared" si="54"/>
        <v>0</v>
      </c>
      <c r="J114" s="32">
        <f t="shared" si="54"/>
        <v>0</v>
      </c>
      <c r="K114" s="32">
        <f t="shared" si="54"/>
        <v>0</v>
      </c>
    </row>
    <row r="115" spans="1:11" s="11" customFormat="1" x14ac:dyDescent="0.25">
      <c r="A115" s="9"/>
      <c r="B115" s="84"/>
      <c r="C115" s="9" t="s">
        <v>44</v>
      </c>
      <c r="D115" s="31">
        <f t="shared" si="39"/>
        <v>0</v>
      </c>
      <c r="E115" s="42">
        <f t="shared" ref="E115:K117" si="55">E128</f>
        <v>0</v>
      </c>
      <c r="F115" s="42">
        <f t="shared" si="55"/>
        <v>0</v>
      </c>
      <c r="G115" s="70">
        <f t="shared" si="55"/>
        <v>0</v>
      </c>
      <c r="H115" s="70">
        <f t="shared" si="55"/>
        <v>0</v>
      </c>
      <c r="I115" s="70">
        <f t="shared" si="55"/>
        <v>0</v>
      </c>
      <c r="J115" s="42">
        <f t="shared" si="55"/>
        <v>0</v>
      </c>
      <c r="K115" s="42">
        <f t="shared" si="55"/>
        <v>0</v>
      </c>
    </row>
    <row r="116" spans="1:11" s="11" customFormat="1" x14ac:dyDescent="0.25">
      <c r="A116" s="10"/>
      <c r="B116" s="83"/>
      <c r="C116" s="10" t="s">
        <v>7</v>
      </c>
      <c r="D116" s="31">
        <f t="shared" si="39"/>
        <v>835681.54</v>
      </c>
      <c r="E116" s="32">
        <f t="shared" ref="E116:K116" si="56">E129+E155</f>
        <v>0</v>
      </c>
      <c r="F116" s="32">
        <f t="shared" si="56"/>
        <v>835681.54</v>
      </c>
      <c r="G116" s="70">
        <f t="shared" si="56"/>
        <v>0</v>
      </c>
      <c r="H116" s="70">
        <f t="shared" si="56"/>
        <v>0</v>
      </c>
      <c r="I116" s="70">
        <f t="shared" si="56"/>
        <v>0</v>
      </c>
      <c r="J116" s="32">
        <f t="shared" si="56"/>
        <v>0</v>
      </c>
      <c r="K116" s="32">
        <f t="shared" si="56"/>
        <v>0</v>
      </c>
    </row>
    <row r="117" spans="1:11" s="11" customFormat="1" x14ac:dyDescent="0.25">
      <c r="A117" s="9"/>
      <c r="B117" s="84"/>
      <c r="C117" s="9" t="s">
        <v>44</v>
      </c>
      <c r="D117" s="31">
        <f t="shared" si="39"/>
        <v>0</v>
      </c>
      <c r="E117" s="42">
        <f t="shared" si="55"/>
        <v>0</v>
      </c>
      <c r="F117" s="42">
        <f t="shared" si="55"/>
        <v>0</v>
      </c>
      <c r="G117" s="70">
        <f t="shared" si="55"/>
        <v>0</v>
      </c>
      <c r="H117" s="70">
        <f t="shared" si="55"/>
        <v>0</v>
      </c>
      <c r="I117" s="70">
        <f t="shared" si="55"/>
        <v>0</v>
      </c>
      <c r="J117" s="42">
        <f t="shared" si="55"/>
        <v>0</v>
      </c>
      <c r="K117" s="42">
        <f t="shared" si="55"/>
        <v>0</v>
      </c>
    </row>
    <row r="118" spans="1:11" s="11" customFormat="1" x14ac:dyDescent="0.25">
      <c r="A118" s="10"/>
      <c r="B118" s="83"/>
      <c r="C118" s="10" t="s">
        <v>43</v>
      </c>
      <c r="D118" s="31">
        <f t="shared" si="39"/>
        <v>0</v>
      </c>
      <c r="E118" s="32">
        <f t="shared" ref="E118:K123" si="57">E131+E157</f>
        <v>0</v>
      </c>
      <c r="F118" s="32">
        <f t="shared" si="57"/>
        <v>0</v>
      </c>
      <c r="G118" s="70">
        <f t="shared" si="57"/>
        <v>0</v>
      </c>
      <c r="H118" s="70">
        <f t="shared" si="57"/>
        <v>0</v>
      </c>
      <c r="I118" s="70">
        <f t="shared" si="57"/>
        <v>0</v>
      </c>
      <c r="J118" s="32">
        <f t="shared" si="57"/>
        <v>0</v>
      </c>
      <c r="K118" s="32">
        <f t="shared" si="57"/>
        <v>0</v>
      </c>
    </row>
    <row r="119" spans="1:11" s="11" customFormat="1" x14ac:dyDescent="0.25">
      <c r="A119" s="10"/>
      <c r="B119" s="83"/>
      <c r="C119" s="10" t="s">
        <v>8</v>
      </c>
      <c r="D119" s="31">
        <f t="shared" si="39"/>
        <v>16713630.66</v>
      </c>
      <c r="E119" s="32">
        <f t="shared" si="57"/>
        <v>0</v>
      </c>
      <c r="F119" s="32">
        <f t="shared" si="57"/>
        <v>16713630.66</v>
      </c>
      <c r="G119" s="70">
        <f t="shared" si="57"/>
        <v>0</v>
      </c>
      <c r="H119" s="70">
        <f t="shared" si="57"/>
        <v>0</v>
      </c>
      <c r="I119" s="70">
        <f t="shared" si="57"/>
        <v>0</v>
      </c>
      <c r="J119" s="32">
        <f t="shared" si="57"/>
        <v>0</v>
      </c>
      <c r="K119" s="32">
        <f t="shared" si="57"/>
        <v>0</v>
      </c>
    </row>
    <row r="120" spans="1:11" s="11" customFormat="1" x14ac:dyDescent="0.25">
      <c r="A120" s="10"/>
      <c r="B120" s="83"/>
      <c r="C120" s="10" t="s">
        <v>9</v>
      </c>
      <c r="D120" s="31">
        <f t="shared" si="39"/>
        <v>240000000</v>
      </c>
      <c r="E120" s="32">
        <f t="shared" si="57"/>
        <v>0</v>
      </c>
      <c r="F120" s="32">
        <f t="shared" si="57"/>
        <v>0</v>
      </c>
      <c r="G120" s="70">
        <f t="shared" si="57"/>
        <v>0</v>
      </c>
      <c r="H120" s="70">
        <f t="shared" si="57"/>
        <v>0</v>
      </c>
      <c r="I120" s="70">
        <f t="shared" si="57"/>
        <v>40000000</v>
      </c>
      <c r="J120" s="32">
        <f t="shared" si="57"/>
        <v>100000000</v>
      </c>
      <c r="K120" s="32">
        <f t="shared" si="57"/>
        <v>100000000</v>
      </c>
    </row>
    <row r="121" spans="1:11" s="11" customFormat="1" x14ac:dyDescent="0.25">
      <c r="A121" s="10"/>
      <c r="B121" s="83"/>
      <c r="C121" s="10" t="s">
        <v>5</v>
      </c>
      <c r="D121" s="31">
        <f t="shared" si="39"/>
        <v>0</v>
      </c>
      <c r="E121" s="32">
        <f t="shared" si="57"/>
        <v>0</v>
      </c>
      <c r="F121" s="32">
        <f t="shared" si="57"/>
        <v>0</v>
      </c>
      <c r="G121" s="70">
        <f t="shared" si="57"/>
        <v>0</v>
      </c>
      <c r="H121" s="70">
        <f t="shared" si="57"/>
        <v>0</v>
      </c>
      <c r="I121" s="70">
        <f t="shared" si="57"/>
        <v>0</v>
      </c>
      <c r="J121" s="32">
        <f t="shared" si="57"/>
        <v>0</v>
      </c>
      <c r="K121" s="32">
        <f t="shared" si="57"/>
        <v>0</v>
      </c>
    </row>
    <row r="122" spans="1:11" s="11" customFormat="1" x14ac:dyDescent="0.25">
      <c r="A122" s="10"/>
      <c r="B122" s="83"/>
      <c r="C122" s="10" t="s">
        <v>6</v>
      </c>
      <c r="D122" s="31">
        <f t="shared" si="39"/>
        <v>228000000</v>
      </c>
      <c r="E122" s="32">
        <f t="shared" si="57"/>
        <v>0</v>
      </c>
      <c r="F122" s="32">
        <f t="shared" si="57"/>
        <v>0</v>
      </c>
      <c r="G122" s="70">
        <f t="shared" si="57"/>
        <v>0</v>
      </c>
      <c r="H122" s="70">
        <f t="shared" si="57"/>
        <v>0</v>
      </c>
      <c r="I122" s="70">
        <f t="shared" si="57"/>
        <v>38000000</v>
      </c>
      <c r="J122" s="32">
        <f t="shared" si="57"/>
        <v>95000000</v>
      </c>
      <c r="K122" s="32">
        <f t="shared" si="57"/>
        <v>95000000</v>
      </c>
    </row>
    <row r="123" spans="1:11" s="11" customFormat="1" x14ac:dyDescent="0.25">
      <c r="A123" s="10"/>
      <c r="B123" s="83"/>
      <c r="C123" s="10" t="s">
        <v>7</v>
      </c>
      <c r="D123" s="31">
        <f t="shared" si="39"/>
        <v>12000000</v>
      </c>
      <c r="E123" s="32">
        <f t="shared" si="57"/>
        <v>0</v>
      </c>
      <c r="F123" s="32">
        <f t="shared" si="57"/>
        <v>0</v>
      </c>
      <c r="G123" s="70">
        <f t="shared" si="57"/>
        <v>0</v>
      </c>
      <c r="H123" s="70">
        <f t="shared" si="57"/>
        <v>0</v>
      </c>
      <c r="I123" s="70">
        <f t="shared" si="57"/>
        <v>2000000</v>
      </c>
      <c r="J123" s="32">
        <f t="shared" si="57"/>
        <v>5000000</v>
      </c>
      <c r="K123" s="32">
        <f t="shared" si="57"/>
        <v>5000000</v>
      </c>
    </row>
    <row r="124" spans="1:11" s="11" customFormat="1" ht="30" x14ac:dyDescent="0.25">
      <c r="A124" s="10" t="s">
        <v>33</v>
      </c>
      <c r="B124" s="83" t="s">
        <v>47</v>
      </c>
      <c r="C124" s="10"/>
      <c r="D124" s="31">
        <f t="shared" si="39"/>
        <v>0</v>
      </c>
      <c r="E124" s="31">
        <f>SUM(E126:E130)+E133</f>
        <v>0</v>
      </c>
      <c r="F124" s="31">
        <f>SUM(F126:F130)+F133</f>
        <v>0</v>
      </c>
      <c r="G124" s="54">
        <f>SUM(G126:G130)+G133</f>
        <v>0</v>
      </c>
      <c r="H124" s="54">
        <f>SUM(H126:H130)+H133</f>
        <v>0</v>
      </c>
      <c r="I124" s="54">
        <f>SUM(I126:I130)+I133</f>
        <v>0</v>
      </c>
      <c r="J124" s="31">
        <f t="shared" ref="J124:K124" si="58">SUM(J126:J130)+J133</f>
        <v>0</v>
      </c>
      <c r="K124" s="31">
        <f t="shared" si="58"/>
        <v>0</v>
      </c>
    </row>
    <row r="125" spans="1:11" s="11" customFormat="1" x14ac:dyDescent="0.25">
      <c r="A125" s="10"/>
      <c r="B125" s="83"/>
      <c r="C125" s="10" t="s">
        <v>22</v>
      </c>
      <c r="D125" s="31">
        <f t="shared" si="39"/>
        <v>0</v>
      </c>
      <c r="E125" s="33">
        <f>E126+E127+E129+E130</f>
        <v>0</v>
      </c>
      <c r="F125" s="33">
        <f>F126+F127+F129+F130</f>
        <v>0</v>
      </c>
      <c r="G125" s="72">
        <f>G126+G127+G129+G130</f>
        <v>0</v>
      </c>
      <c r="H125" s="72">
        <f>H126+H127+H129+H130</f>
        <v>0</v>
      </c>
      <c r="I125" s="72">
        <f>I126+I127+I129+I130</f>
        <v>0</v>
      </c>
      <c r="J125" s="33">
        <f t="shared" ref="J125:K125" si="59">J126+J127+J129+J130</f>
        <v>0</v>
      </c>
      <c r="K125" s="33">
        <f t="shared" si="59"/>
        <v>0</v>
      </c>
    </row>
    <row r="126" spans="1:11" s="11" customFormat="1" x14ac:dyDescent="0.25">
      <c r="A126" s="10"/>
      <c r="B126" s="83"/>
      <c r="C126" s="10" t="s">
        <v>5</v>
      </c>
      <c r="D126" s="31">
        <f t="shared" si="39"/>
        <v>0</v>
      </c>
      <c r="E126" s="29"/>
      <c r="F126" s="29"/>
      <c r="G126" s="68"/>
      <c r="H126" s="68"/>
      <c r="I126" s="68"/>
      <c r="J126" s="29"/>
      <c r="K126" s="29"/>
    </row>
    <row r="127" spans="1:11" s="11" customFormat="1" x14ac:dyDescent="0.25">
      <c r="A127" s="10"/>
      <c r="B127" s="83"/>
      <c r="C127" s="10" t="s">
        <v>6</v>
      </c>
      <c r="D127" s="31">
        <f t="shared" si="39"/>
        <v>0</v>
      </c>
      <c r="E127" s="29">
        <v>0</v>
      </c>
      <c r="F127" s="29"/>
      <c r="G127" s="68"/>
      <c r="H127" s="68"/>
      <c r="I127" s="68"/>
      <c r="J127" s="29"/>
      <c r="K127" s="29"/>
    </row>
    <row r="128" spans="1:11" s="11" customFormat="1" x14ac:dyDescent="0.25">
      <c r="A128" s="9"/>
      <c r="B128" s="84"/>
      <c r="C128" s="9" t="s">
        <v>44</v>
      </c>
      <c r="D128" s="31">
        <f t="shared" si="39"/>
        <v>0</v>
      </c>
      <c r="E128" s="40"/>
      <c r="F128" s="40"/>
      <c r="G128" s="68"/>
      <c r="H128" s="68"/>
      <c r="I128" s="68"/>
      <c r="J128" s="40"/>
      <c r="K128" s="40"/>
    </row>
    <row r="129" spans="1:11" s="11" customFormat="1" x14ac:dyDescent="0.25">
      <c r="A129" s="10"/>
      <c r="B129" s="83"/>
      <c r="C129" s="10" t="s">
        <v>7</v>
      </c>
      <c r="D129" s="31">
        <f t="shared" si="39"/>
        <v>0</v>
      </c>
      <c r="E129" s="30">
        <v>0</v>
      </c>
      <c r="F129" s="30"/>
      <c r="G129" s="69"/>
      <c r="H129" s="69"/>
      <c r="I129" s="69"/>
      <c r="J129" s="30"/>
      <c r="K129" s="30"/>
    </row>
    <row r="130" spans="1:11" s="11" customFormat="1" x14ac:dyDescent="0.25">
      <c r="A130" s="9"/>
      <c r="B130" s="84"/>
      <c r="C130" s="9" t="s">
        <v>44</v>
      </c>
      <c r="D130" s="31">
        <f t="shared" si="39"/>
        <v>0</v>
      </c>
      <c r="E130" s="41"/>
      <c r="F130" s="41"/>
      <c r="G130" s="41"/>
      <c r="H130" s="41"/>
      <c r="I130" s="41"/>
      <c r="J130" s="41"/>
      <c r="K130" s="41"/>
    </row>
    <row r="131" spans="1:11" s="11" customFormat="1" x14ac:dyDescent="0.25">
      <c r="A131" s="10"/>
      <c r="B131" s="83"/>
      <c r="C131" s="10" t="s">
        <v>43</v>
      </c>
      <c r="D131" s="31">
        <f t="shared" si="39"/>
        <v>0</v>
      </c>
      <c r="E131" s="30"/>
      <c r="F131" s="30"/>
      <c r="G131" s="30"/>
      <c r="H131" s="30"/>
      <c r="I131" s="30"/>
      <c r="J131" s="30"/>
      <c r="K131" s="30"/>
    </row>
    <row r="132" spans="1:11" s="11" customFormat="1" x14ac:dyDescent="0.25">
      <c r="A132" s="10"/>
      <c r="B132" s="83"/>
      <c r="C132" s="10" t="s">
        <v>8</v>
      </c>
      <c r="D132" s="31">
        <f t="shared" si="39"/>
        <v>0</v>
      </c>
      <c r="E132" s="29">
        <f>E124-E133</f>
        <v>0</v>
      </c>
      <c r="F132" s="29">
        <f>F124-F133</f>
        <v>0</v>
      </c>
      <c r="G132" s="29">
        <f>G124-G133</f>
        <v>0</v>
      </c>
      <c r="H132" s="29">
        <f>H124-H133</f>
        <v>0</v>
      </c>
      <c r="I132" s="29">
        <f>I124-I133</f>
        <v>0</v>
      </c>
      <c r="J132" s="29">
        <f t="shared" ref="J132:K132" si="60">J124-J133</f>
        <v>0</v>
      </c>
      <c r="K132" s="29">
        <f t="shared" si="60"/>
        <v>0</v>
      </c>
    </row>
    <row r="133" spans="1:11" s="11" customFormat="1" x14ac:dyDescent="0.25">
      <c r="A133" s="10"/>
      <c r="B133" s="83"/>
      <c r="C133" s="10" t="s">
        <v>9</v>
      </c>
      <c r="D133" s="31">
        <f t="shared" si="39"/>
        <v>0</v>
      </c>
      <c r="E133" s="34">
        <f>SUM(E134:E136)</f>
        <v>0</v>
      </c>
      <c r="F133" s="34">
        <f t="shared" ref="F133:K133" si="61">SUM(F134:F136)</f>
        <v>0</v>
      </c>
      <c r="G133" s="34">
        <f t="shared" si="61"/>
        <v>0</v>
      </c>
      <c r="H133" s="34">
        <f t="shared" si="61"/>
        <v>0</v>
      </c>
      <c r="I133" s="34">
        <f t="shared" si="61"/>
        <v>0</v>
      </c>
      <c r="J133" s="34">
        <f t="shared" si="61"/>
        <v>0</v>
      </c>
      <c r="K133" s="34">
        <f t="shared" si="61"/>
        <v>0</v>
      </c>
    </row>
    <row r="134" spans="1:11" s="11" customFormat="1" x14ac:dyDescent="0.25">
      <c r="A134" s="10"/>
      <c r="B134" s="83"/>
      <c r="C134" s="10" t="s">
        <v>5</v>
      </c>
      <c r="D134" s="31">
        <f t="shared" si="39"/>
        <v>0</v>
      </c>
      <c r="E134" s="29"/>
      <c r="F134" s="29"/>
      <c r="G134" s="29"/>
      <c r="H134" s="29"/>
      <c r="I134" s="29"/>
      <c r="J134" s="29"/>
      <c r="K134" s="29"/>
    </row>
    <row r="135" spans="1:11" s="11" customFormat="1" x14ac:dyDescent="0.25">
      <c r="A135" s="10"/>
      <c r="B135" s="83"/>
      <c r="C135" s="10" t="s">
        <v>6</v>
      </c>
      <c r="D135" s="31">
        <f t="shared" si="39"/>
        <v>0</v>
      </c>
      <c r="E135" s="29">
        <v>0</v>
      </c>
      <c r="F135" s="29"/>
      <c r="G135" s="29"/>
      <c r="H135" s="29"/>
      <c r="I135" s="29"/>
      <c r="J135" s="29"/>
      <c r="K135" s="29"/>
    </row>
    <row r="136" spans="1:11" s="11" customFormat="1" x14ac:dyDescent="0.25">
      <c r="A136" s="10"/>
      <c r="B136" s="83"/>
      <c r="C136" s="10" t="s">
        <v>7</v>
      </c>
      <c r="D136" s="31">
        <f t="shared" si="39"/>
        <v>0</v>
      </c>
      <c r="E136" s="29"/>
      <c r="F136" s="29"/>
      <c r="G136" s="29"/>
      <c r="H136" s="29"/>
      <c r="I136" s="29"/>
      <c r="J136" s="29"/>
      <c r="K136" s="29"/>
    </row>
    <row r="137" spans="1:11" s="11" customFormat="1" x14ac:dyDescent="0.25">
      <c r="A137" s="9" t="s">
        <v>34</v>
      </c>
      <c r="B137" s="84" t="s">
        <v>36</v>
      </c>
      <c r="C137" s="9"/>
      <c r="D137" s="31">
        <f t="shared" si="39"/>
        <v>0</v>
      </c>
      <c r="E137" s="39">
        <f>SUM(E139:E143)+E146</f>
        <v>0</v>
      </c>
      <c r="F137" s="39">
        <f t="shared" ref="F137:I137" si="62">SUM(F139:F143)+F146</f>
        <v>0</v>
      </c>
      <c r="G137" s="39">
        <f t="shared" si="62"/>
        <v>0</v>
      </c>
      <c r="H137" s="39">
        <f t="shared" si="62"/>
        <v>0</v>
      </c>
      <c r="I137" s="39">
        <f t="shared" si="62"/>
        <v>0</v>
      </c>
      <c r="J137" s="39">
        <f t="shared" ref="J137:K137" si="63">SUM(J139:J143)+J146</f>
        <v>0</v>
      </c>
      <c r="K137" s="39">
        <f t="shared" si="63"/>
        <v>0</v>
      </c>
    </row>
    <row r="138" spans="1:11" s="11" customFormat="1" x14ac:dyDescent="0.25">
      <c r="A138" s="9"/>
      <c r="B138" s="84"/>
      <c r="C138" s="9" t="s">
        <v>22</v>
      </c>
      <c r="D138" s="31">
        <f t="shared" si="39"/>
        <v>0</v>
      </c>
      <c r="E138" s="43">
        <f>E139+E140+E142+E143</f>
        <v>0</v>
      </c>
      <c r="F138" s="43">
        <f t="shared" ref="F138:K138" si="64">F139+F140+F142+F143</f>
        <v>0</v>
      </c>
      <c r="G138" s="43">
        <f t="shared" si="64"/>
        <v>0</v>
      </c>
      <c r="H138" s="43">
        <f t="shared" si="64"/>
        <v>0</v>
      </c>
      <c r="I138" s="43">
        <f t="shared" si="64"/>
        <v>0</v>
      </c>
      <c r="J138" s="43">
        <f t="shared" si="64"/>
        <v>0</v>
      </c>
      <c r="K138" s="43">
        <f t="shared" si="64"/>
        <v>0</v>
      </c>
    </row>
    <row r="139" spans="1:11" s="11" customFormat="1" x14ac:dyDescent="0.25">
      <c r="A139" s="9"/>
      <c r="B139" s="84"/>
      <c r="C139" s="9" t="s">
        <v>5</v>
      </c>
      <c r="D139" s="31">
        <f t="shared" si="39"/>
        <v>0</v>
      </c>
      <c r="E139" s="40"/>
      <c r="F139" s="40"/>
      <c r="G139" s="40"/>
      <c r="H139" s="40"/>
      <c r="I139" s="40"/>
      <c r="J139" s="40"/>
      <c r="K139" s="40"/>
    </row>
    <row r="140" spans="1:11" s="11" customFormat="1" x14ac:dyDescent="0.25">
      <c r="A140" s="9"/>
      <c r="B140" s="84"/>
      <c r="C140" s="9" t="s">
        <v>6</v>
      </c>
      <c r="D140" s="31">
        <f t="shared" si="39"/>
        <v>0</v>
      </c>
      <c r="E140" s="40">
        <v>0</v>
      </c>
      <c r="F140" s="40">
        <f>1996425-1996425</f>
        <v>0</v>
      </c>
      <c r="G140" s="40"/>
      <c r="H140" s="40"/>
      <c r="I140" s="40"/>
      <c r="J140" s="40"/>
      <c r="K140" s="40"/>
    </row>
    <row r="141" spans="1:11" s="11" customFormat="1" x14ac:dyDescent="0.25">
      <c r="A141" s="9"/>
      <c r="B141" s="84"/>
      <c r="C141" s="9" t="s">
        <v>44</v>
      </c>
      <c r="D141" s="31">
        <f t="shared" si="39"/>
        <v>0</v>
      </c>
      <c r="E141" s="40"/>
      <c r="F141" s="40">
        <v>0</v>
      </c>
      <c r="G141" s="40"/>
      <c r="H141" s="40"/>
      <c r="I141" s="40"/>
      <c r="J141" s="40"/>
      <c r="K141" s="40"/>
    </row>
    <row r="142" spans="1:11" s="11" customFormat="1" x14ac:dyDescent="0.25">
      <c r="A142" s="9"/>
      <c r="B142" s="84"/>
      <c r="C142" s="9" t="s">
        <v>7</v>
      </c>
      <c r="D142" s="31">
        <f t="shared" si="39"/>
        <v>0</v>
      </c>
      <c r="E142" s="41">
        <v>0</v>
      </c>
      <c r="F142" s="41"/>
      <c r="G142" s="41"/>
      <c r="H142" s="41"/>
      <c r="I142" s="41"/>
      <c r="J142" s="41"/>
      <c r="K142" s="41"/>
    </row>
    <row r="143" spans="1:11" s="11" customFormat="1" x14ac:dyDescent="0.25">
      <c r="A143" s="9"/>
      <c r="B143" s="84"/>
      <c r="C143" s="9" t="s">
        <v>44</v>
      </c>
      <c r="D143" s="31">
        <f t="shared" si="39"/>
        <v>0</v>
      </c>
      <c r="E143" s="41"/>
      <c r="F143" s="41">
        <v>0</v>
      </c>
      <c r="G143" s="41"/>
      <c r="H143" s="41"/>
      <c r="I143" s="41"/>
      <c r="J143" s="41"/>
      <c r="K143" s="41"/>
    </row>
    <row r="144" spans="1:11" s="11" customFormat="1" x14ac:dyDescent="0.25">
      <c r="A144" s="9"/>
      <c r="B144" s="84"/>
      <c r="C144" s="9" t="s">
        <v>43</v>
      </c>
      <c r="D144" s="31">
        <f t="shared" ref="D144:D162" si="65">SUM(E144:K144)</f>
        <v>0</v>
      </c>
      <c r="E144" s="41"/>
      <c r="F144" s="41"/>
      <c r="G144" s="41"/>
      <c r="H144" s="41"/>
      <c r="I144" s="41"/>
      <c r="J144" s="41"/>
      <c r="K144" s="41"/>
    </row>
    <row r="145" spans="1:11" s="11" customFormat="1" x14ac:dyDescent="0.25">
      <c r="A145" s="9"/>
      <c r="B145" s="84"/>
      <c r="C145" s="9" t="s">
        <v>8</v>
      </c>
      <c r="D145" s="31">
        <f t="shared" si="65"/>
        <v>0</v>
      </c>
      <c r="E145" s="40">
        <f>E137-E146</f>
        <v>0</v>
      </c>
      <c r="F145" s="40">
        <f t="shared" ref="F145:K145" si="66">F137-F146</f>
        <v>0</v>
      </c>
      <c r="G145" s="40"/>
      <c r="H145" s="40"/>
      <c r="I145" s="40">
        <f t="shared" si="66"/>
        <v>0</v>
      </c>
      <c r="J145" s="40">
        <f t="shared" si="66"/>
        <v>0</v>
      </c>
      <c r="K145" s="40">
        <f t="shared" si="66"/>
        <v>0</v>
      </c>
    </row>
    <row r="146" spans="1:11" s="11" customFormat="1" x14ac:dyDescent="0.25">
      <c r="A146" s="9"/>
      <c r="B146" s="84"/>
      <c r="C146" s="9" t="s">
        <v>9</v>
      </c>
      <c r="D146" s="31">
        <f t="shared" si="65"/>
        <v>0</v>
      </c>
      <c r="E146" s="44">
        <f>SUM(E147:E149)</f>
        <v>0</v>
      </c>
      <c r="F146" s="44">
        <f t="shared" ref="F146:K146" si="67">SUM(F147:F149)</f>
        <v>0</v>
      </c>
      <c r="G146" s="44">
        <f t="shared" si="67"/>
        <v>0</v>
      </c>
      <c r="H146" s="44">
        <f t="shared" si="67"/>
        <v>0</v>
      </c>
      <c r="I146" s="44">
        <f t="shared" si="67"/>
        <v>0</v>
      </c>
      <c r="J146" s="44">
        <f t="shared" si="67"/>
        <v>0</v>
      </c>
      <c r="K146" s="44">
        <f t="shared" si="67"/>
        <v>0</v>
      </c>
    </row>
    <row r="147" spans="1:11" s="11" customFormat="1" x14ac:dyDescent="0.25">
      <c r="A147" s="9"/>
      <c r="B147" s="84"/>
      <c r="C147" s="9" t="s">
        <v>5</v>
      </c>
      <c r="D147" s="31">
        <f t="shared" si="65"/>
        <v>0</v>
      </c>
      <c r="E147" s="40"/>
      <c r="F147" s="40"/>
      <c r="G147" s="40"/>
      <c r="H147" s="40"/>
      <c r="I147" s="40"/>
      <c r="J147" s="40"/>
      <c r="K147" s="40"/>
    </row>
    <row r="148" spans="1:11" s="11" customFormat="1" x14ac:dyDescent="0.25">
      <c r="A148" s="9"/>
      <c r="B148" s="84"/>
      <c r="C148" s="9" t="s">
        <v>6</v>
      </c>
      <c r="D148" s="31">
        <f t="shared" si="65"/>
        <v>0</v>
      </c>
      <c r="E148" s="40">
        <v>0</v>
      </c>
      <c r="F148" s="40"/>
      <c r="G148" s="40"/>
      <c r="H148" s="40"/>
      <c r="I148" s="40"/>
      <c r="J148" s="40"/>
      <c r="K148" s="40"/>
    </row>
    <row r="149" spans="1:11" s="11" customFormat="1" x14ac:dyDescent="0.25">
      <c r="A149" s="9"/>
      <c r="B149" s="84"/>
      <c r="C149" s="9" t="s">
        <v>7</v>
      </c>
      <c r="D149" s="31">
        <f t="shared" si="65"/>
        <v>0</v>
      </c>
      <c r="E149" s="40"/>
      <c r="F149" s="40"/>
      <c r="G149" s="40"/>
      <c r="H149" s="40"/>
      <c r="I149" s="40"/>
      <c r="J149" s="40"/>
      <c r="K149" s="40"/>
    </row>
    <row r="150" spans="1:11" s="11" customFormat="1" ht="45" x14ac:dyDescent="0.25">
      <c r="A150" s="10" t="s">
        <v>46</v>
      </c>
      <c r="B150" s="83" t="s">
        <v>45</v>
      </c>
      <c r="C150" s="10"/>
      <c r="D150" s="31">
        <f t="shared" si="65"/>
        <v>256713630.66</v>
      </c>
      <c r="E150" s="31">
        <f>SUM(E152:E156)+E159</f>
        <v>0</v>
      </c>
      <c r="F150" s="54">
        <f>SUM(F152:F156)+F159</f>
        <v>16713630.66</v>
      </c>
      <c r="G150" s="31">
        <f>SUM(G152:G156)+G159</f>
        <v>0</v>
      </c>
      <c r="H150" s="31">
        <f t="shared" ref="H150:I150" si="68">SUM(H152:H156)+H159</f>
        <v>0</v>
      </c>
      <c r="I150" s="31">
        <f t="shared" si="68"/>
        <v>40000000</v>
      </c>
      <c r="J150" s="31">
        <f t="shared" ref="J150:K150" si="69">SUM(J152:J156)+J159</f>
        <v>100000000</v>
      </c>
      <c r="K150" s="31">
        <f t="shared" si="69"/>
        <v>100000000</v>
      </c>
    </row>
    <row r="151" spans="1:11" s="11" customFormat="1" x14ac:dyDescent="0.25">
      <c r="A151" s="10"/>
      <c r="B151" s="83"/>
      <c r="C151" s="10" t="s">
        <v>22</v>
      </c>
      <c r="D151" s="31">
        <f t="shared" si="65"/>
        <v>16713630.66</v>
      </c>
      <c r="E151" s="33">
        <f>E152+E153+E155+E156</f>
        <v>0</v>
      </c>
      <c r="F151" s="33">
        <f>F152+F153+F155+F156</f>
        <v>16713630.66</v>
      </c>
      <c r="G151" s="33">
        <f>G152+G153+G155+G156</f>
        <v>0</v>
      </c>
      <c r="H151" s="33">
        <f t="shared" ref="H151:K151" si="70">H152+H153+H155+H156</f>
        <v>0</v>
      </c>
      <c r="I151" s="33">
        <f t="shared" si="70"/>
        <v>0</v>
      </c>
      <c r="J151" s="33">
        <f t="shared" si="70"/>
        <v>0</v>
      </c>
      <c r="K151" s="33">
        <f t="shared" si="70"/>
        <v>0</v>
      </c>
    </row>
    <row r="152" spans="1:11" s="11" customFormat="1" x14ac:dyDescent="0.25">
      <c r="A152" s="10"/>
      <c r="B152" s="83"/>
      <c r="C152" s="10" t="s">
        <v>5</v>
      </c>
      <c r="D152" s="31">
        <f t="shared" si="65"/>
        <v>0</v>
      </c>
      <c r="E152" s="29"/>
      <c r="F152" s="29"/>
      <c r="G152" s="29"/>
      <c r="H152" s="29"/>
      <c r="I152" s="29"/>
      <c r="J152" s="29"/>
      <c r="K152" s="29"/>
    </row>
    <row r="153" spans="1:11" s="11" customFormat="1" x14ac:dyDescent="0.25">
      <c r="A153" s="10"/>
      <c r="B153" s="83"/>
      <c r="C153" s="10" t="s">
        <v>6</v>
      </c>
      <c r="D153" s="31">
        <f t="shared" si="65"/>
        <v>15877949.119999999</v>
      </c>
      <c r="E153" s="29">
        <v>0</v>
      </c>
      <c r="F153" s="68">
        <v>15877949.119999999</v>
      </c>
      <c r="G153" s="29"/>
      <c r="H153" s="29"/>
      <c r="I153" s="29"/>
      <c r="J153" s="29"/>
      <c r="K153" s="29"/>
    </row>
    <row r="154" spans="1:11" s="11" customFormat="1" x14ac:dyDescent="0.25">
      <c r="A154" s="9"/>
      <c r="B154" s="84"/>
      <c r="C154" s="9" t="s">
        <v>44</v>
      </c>
      <c r="D154" s="31">
        <f t="shared" si="65"/>
        <v>0</v>
      </c>
      <c r="E154" s="40"/>
      <c r="F154" s="40"/>
      <c r="G154" s="40"/>
      <c r="H154" s="40"/>
      <c r="I154" s="40"/>
      <c r="J154" s="40"/>
      <c r="K154" s="40"/>
    </row>
    <row r="155" spans="1:11" s="11" customFormat="1" x14ac:dyDescent="0.25">
      <c r="A155" s="10"/>
      <c r="B155" s="83"/>
      <c r="C155" s="10" t="s">
        <v>7</v>
      </c>
      <c r="D155" s="31">
        <f t="shared" si="65"/>
        <v>835681.54</v>
      </c>
      <c r="E155" s="30">
        <v>0</v>
      </c>
      <c r="F155" s="69">
        <f>835681.54</f>
        <v>835681.54</v>
      </c>
      <c r="G155" s="30"/>
      <c r="H155" s="30"/>
      <c r="I155" s="30"/>
      <c r="J155" s="30"/>
      <c r="K155" s="30"/>
    </row>
    <row r="156" spans="1:11" s="11" customFormat="1" x14ac:dyDescent="0.25">
      <c r="A156" s="9"/>
      <c r="B156" s="84"/>
      <c r="C156" s="9" t="s">
        <v>44</v>
      </c>
      <c r="D156" s="31">
        <f t="shared" si="65"/>
        <v>0</v>
      </c>
      <c r="E156" s="41"/>
      <c r="F156" s="41"/>
      <c r="G156" s="41"/>
      <c r="H156" s="41"/>
      <c r="I156" s="41"/>
      <c r="J156" s="41"/>
      <c r="K156" s="41"/>
    </row>
    <row r="157" spans="1:11" s="11" customFormat="1" x14ac:dyDescent="0.25">
      <c r="A157" s="10"/>
      <c r="B157" s="83"/>
      <c r="C157" s="10" t="s">
        <v>43</v>
      </c>
      <c r="D157" s="31">
        <f t="shared" si="65"/>
        <v>0</v>
      </c>
      <c r="E157" s="30"/>
      <c r="F157" s="30"/>
      <c r="G157" s="30"/>
      <c r="H157" s="30"/>
      <c r="I157" s="30"/>
      <c r="J157" s="30"/>
      <c r="K157" s="30"/>
    </row>
    <row r="158" spans="1:11" s="11" customFormat="1" x14ac:dyDescent="0.25">
      <c r="A158" s="10"/>
      <c r="B158" s="83"/>
      <c r="C158" s="10" t="s">
        <v>8</v>
      </c>
      <c r="D158" s="31">
        <f t="shared" si="65"/>
        <v>16713630.66</v>
      </c>
      <c r="E158" s="29">
        <f>E150-E159</f>
        <v>0</v>
      </c>
      <c r="F158" s="68">
        <f>F150-F159</f>
        <v>16713630.66</v>
      </c>
      <c r="G158" s="29"/>
      <c r="H158" s="29">
        <f t="shared" ref="H158:K158" si="71">H150-H159</f>
        <v>0</v>
      </c>
      <c r="I158" s="29">
        <f t="shared" si="71"/>
        <v>0</v>
      </c>
      <c r="J158" s="29">
        <f t="shared" si="71"/>
        <v>0</v>
      </c>
      <c r="K158" s="29">
        <f t="shared" si="71"/>
        <v>0</v>
      </c>
    </row>
    <row r="159" spans="1:11" s="11" customFormat="1" x14ac:dyDescent="0.25">
      <c r="A159" s="10"/>
      <c r="B159" s="83"/>
      <c r="C159" s="10" t="s">
        <v>9</v>
      </c>
      <c r="D159" s="31">
        <f t="shared" si="65"/>
        <v>240000000</v>
      </c>
      <c r="E159" s="34">
        <f>SUM(E160:E162)</f>
        <v>0</v>
      </c>
      <c r="F159" s="34">
        <f t="shared" ref="F159:K159" si="72">SUM(F160:F162)</f>
        <v>0</v>
      </c>
      <c r="G159" s="34">
        <f t="shared" si="72"/>
        <v>0</v>
      </c>
      <c r="H159" s="34">
        <f t="shared" si="72"/>
        <v>0</v>
      </c>
      <c r="I159" s="34">
        <f t="shared" si="72"/>
        <v>40000000</v>
      </c>
      <c r="J159" s="34">
        <f t="shared" si="72"/>
        <v>100000000</v>
      </c>
      <c r="K159" s="34">
        <f t="shared" si="72"/>
        <v>100000000</v>
      </c>
    </row>
    <row r="160" spans="1:11" s="11" customFormat="1" x14ac:dyDescent="0.25">
      <c r="A160" s="10"/>
      <c r="B160" s="83"/>
      <c r="C160" s="10" t="s">
        <v>5</v>
      </c>
      <c r="D160" s="31">
        <f t="shared" si="65"/>
        <v>0</v>
      </c>
      <c r="E160" s="29"/>
      <c r="F160" s="29"/>
      <c r="G160" s="29"/>
      <c r="H160" s="29"/>
      <c r="I160" s="29"/>
      <c r="J160" s="29"/>
      <c r="K160" s="29"/>
    </row>
    <row r="161" spans="1:11" s="11" customFormat="1" x14ac:dyDescent="0.25">
      <c r="A161" s="10"/>
      <c r="B161" s="83"/>
      <c r="C161" s="10" t="s">
        <v>6</v>
      </c>
      <c r="D161" s="31">
        <f t="shared" si="65"/>
        <v>228000000</v>
      </c>
      <c r="E161" s="29">
        <v>0</v>
      </c>
      <c r="F161" s="29"/>
      <c r="G161" s="29"/>
      <c r="H161" s="29"/>
      <c r="I161" s="32">
        <f>I162/0.05*0.95</f>
        <v>38000000</v>
      </c>
      <c r="J161" s="32">
        <f t="shared" ref="J161:K161" si="73">J162/0.05*0.95</f>
        <v>95000000</v>
      </c>
      <c r="K161" s="32">
        <f t="shared" si="73"/>
        <v>95000000</v>
      </c>
    </row>
    <row r="162" spans="1:11" s="11" customFormat="1" x14ac:dyDescent="0.25">
      <c r="A162" s="10"/>
      <c r="B162" s="83"/>
      <c r="C162" s="10" t="s">
        <v>7</v>
      </c>
      <c r="D162" s="31">
        <f t="shared" si="65"/>
        <v>12000000</v>
      </c>
      <c r="E162" s="29"/>
      <c r="F162" s="29"/>
      <c r="G162" s="29"/>
      <c r="H162" s="29"/>
      <c r="I162" s="29">
        <v>2000000</v>
      </c>
      <c r="J162" s="29">
        <v>5000000</v>
      </c>
      <c r="K162" s="29">
        <v>5000000</v>
      </c>
    </row>
  </sheetData>
  <pageMargins left="0.7" right="0.7" top="0.75" bottom="0.75" header="0.3" footer="0.3"/>
  <pageSetup paperSize="9" scale="58" fitToHeight="0" orientation="landscape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74"/>
  <sheetViews>
    <sheetView view="pageBreakPreview" topLeftCell="A3" zoomScale="73" zoomScaleNormal="100" zoomScaleSheetLayoutView="73" workbookViewId="0">
      <selection activeCell="A33" sqref="A33:XFD33"/>
    </sheetView>
  </sheetViews>
  <sheetFormatPr defaultColWidth="9.140625" defaultRowHeight="15" x14ac:dyDescent="0.25"/>
  <cols>
    <col min="1" max="1" width="4.85546875" style="11" customWidth="1"/>
    <col min="2" max="2" width="15.7109375" style="11" customWidth="1"/>
    <col min="3" max="3" width="8.85546875" style="11" customWidth="1"/>
    <col min="4" max="4" width="19.28515625" style="11" customWidth="1"/>
    <col min="5" max="5" width="16.5703125" style="11" customWidth="1"/>
    <col min="6" max="6" width="17.85546875" style="11" customWidth="1"/>
    <col min="7" max="7" width="17.5703125" style="11" customWidth="1"/>
    <col min="8" max="8" width="16.42578125" style="11" customWidth="1"/>
    <col min="9" max="11" width="17" style="11" customWidth="1"/>
    <col min="12" max="12" width="20.5703125" style="45" customWidth="1"/>
    <col min="13" max="13" width="16.28515625" style="11" bestFit="1" customWidth="1"/>
    <col min="14" max="16384" width="9.140625" style="11"/>
  </cols>
  <sheetData>
    <row r="2" spans="1:13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>
        <v>2018</v>
      </c>
      <c r="F2" s="10">
        <v>2019</v>
      </c>
      <c r="G2" s="10">
        <v>2020</v>
      </c>
      <c r="H2" s="10">
        <v>2021</v>
      </c>
      <c r="I2" s="10">
        <v>2022</v>
      </c>
      <c r="J2" s="10">
        <v>2023</v>
      </c>
      <c r="K2" s="10">
        <v>2024</v>
      </c>
    </row>
    <row r="3" spans="1:13" x14ac:dyDescent="0.25">
      <c r="A3" s="10">
        <v>1</v>
      </c>
      <c r="B3" s="10"/>
      <c r="C3" s="10"/>
      <c r="D3" s="56">
        <f>SUM(E3:K3)</f>
        <v>270464637.41999996</v>
      </c>
      <c r="E3" s="56">
        <f>E15</f>
        <v>4534577.5</v>
      </c>
      <c r="F3" s="56">
        <f t="shared" ref="F3:K3" si="0">F15</f>
        <v>40494794.240000002</v>
      </c>
      <c r="G3" s="56">
        <f t="shared" si="0"/>
        <v>118283423.19999999</v>
      </c>
      <c r="H3" s="56">
        <f t="shared" si="0"/>
        <v>29672792.48</v>
      </c>
      <c r="I3" s="56">
        <f t="shared" si="0"/>
        <v>53398550</v>
      </c>
      <c r="J3" s="56">
        <f t="shared" si="0"/>
        <v>12040250</v>
      </c>
      <c r="K3" s="56">
        <f t="shared" si="0"/>
        <v>12040250</v>
      </c>
      <c r="L3" s="46">
        <f>SUM(D5:D8)+D11</f>
        <v>270464637.41999996</v>
      </c>
    </row>
    <row r="4" spans="1:13" x14ac:dyDescent="0.25">
      <c r="A4" s="10"/>
      <c r="B4" s="10"/>
      <c r="C4" s="10" t="s">
        <v>22</v>
      </c>
      <c r="D4" s="56">
        <f t="shared" ref="D4:D62" si="1">SUM(E4:K4)</f>
        <v>246384137.41999999</v>
      </c>
      <c r="E4" s="56">
        <f t="shared" ref="E4:K14" si="2">E16</f>
        <v>4534577.5</v>
      </c>
      <c r="F4" s="56">
        <f t="shared" si="2"/>
        <v>40494794.240000002</v>
      </c>
      <c r="G4" s="56">
        <f t="shared" si="2"/>
        <v>118283423.19999999</v>
      </c>
      <c r="H4" s="56">
        <f t="shared" si="2"/>
        <v>29672792.48</v>
      </c>
      <c r="I4" s="56">
        <f t="shared" si="2"/>
        <v>53398550</v>
      </c>
      <c r="J4" s="56">
        <f t="shared" si="2"/>
        <v>0</v>
      </c>
      <c r="K4" s="56">
        <f t="shared" si="2"/>
        <v>0</v>
      </c>
      <c r="L4" s="47">
        <f>L3-D3</f>
        <v>0</v>
      </c>
    </row>
    <row r="5" spans="1:13" x14ac:dyDescent="0.25">
      <c r="A5" s="10"/>
      <c r="B5" s="10"/>
      <c r="C5" s="10" t="s">
        <v>5</v>
      </c>
      <c r="D5" s="56">
        <f t="shared" si="1"/>
        <v>0</v>
      </c>
      <c r="E5" s="56">
        <f t="shared" si="2"/>
        <v>0</v>
      </c>
      <c r="F5" s="56">
        <f t="shared" si="2"/>
        <v>0</v>
      </c>
      <c r="G5" s="56">
        <f t="shared" si="2"/>
        <v>0</v>
      </c>
      <c r="H5" s="56">
        <f t="shared" si="2"/>
        <v>0</v>
      </c>
      <c r="I5" s="56">
        <f t="shared" si="2"/>
        <v>0</v>
      </c>
      <c r="J5" s="56">
        <f t="shared" si="2"/>
        <v>0</v>
      </c>
      <c r="K5" s="56">
        <f t="shared" si="2"/>
        <v>0</v>
      </c>
      <c r="L5" s="45">
        <f>L4-D9</f>
        <v>0</v>
      </c>
    </row>
    <row r="6" spans="1:13" x14ac:dyDescent="0.25">
      <c r="A6" s="10"/>
      <c r="B6" s="10"/>
      <c r="C6" s="10" t="s">
        <v>6</v>
      </c>
      <c r="D6" s="56">
        <f t="shared" si="1"/>
        <v>216206919.32999998</v>
      </c>
      <c r="E6" s="56">
        <f t="shared" si="2"/>
        <v>2858807.35</v>
      </c>
      <c r="F6" s="56">
        <f t="shared" si="2"/>
        <v>35041217.789999999</v>
      </c>
      <c r="G6" s="56">
        <f t="shared" si="2"/>
        <v>111057748.00999999</v>
      </c>
      <c r="H6" s="56">
        <f t="shared" si="2"/>
        <v>27660596.18</v>
      </c>
      <c r="I6" s="56">
        <f t="shared" si="2"/>
        <v>39588550</v>
      </c>
      <c r="J6" s="56">
        <f t="shared" si="2"/>
        <v>0</v>
      </c>
      <c r="K6" s="56">
        <f t="shared" si="2"/>
        <v>0</v>
      </c>
    </row>
    <row r="7" spans="1:13" x14ac:dyDescent="0.25">
      <c r="A7" s="10"/>
      <c r="B7" s="10"/>
      <c r="C7" s="10" t="s">
        <v>7</v>
      </c>
      <c r="D7" s="56">
        <f t="shared" si="1"/>
        <v>26269504.050000001</v>
      </c>
      <c r="E7" s="56">
        <f t="shared" si="2"/>
        <v>869106.11</v>
      </c>
      <c r="F7" s="56">
        <f t="shared" si="2"/>
        <v>4213276.45</v>
      </c>
      <c r="G7" s="56">
        <f t="shared" si="2"/>
        <v>5984925.1899999995</v>
      </c>
      <c r="H7" s="56">
        <f t="shared" si="2"/>
        <v>1392196.3</v>
      </c>
      <c r="I7" s="56">
        <f t="shared" si="2"/>
        <v>13810000</v>
      </c>
      <c r="J7" s="56">
        <f t="shared" si="2"/>
        <v>0</v>
      </c>
      <c r="K7" s="56">
        <f t="shared" si="2"/>
        <v>0</v>
      </c>
    </row>
    <row r="8" spans="1:13" x14ac:dyDescent="0.25">
      <c r="A8" s="9"/>
      <c r="B8" s="9"/>
      <c r="C8" s="9" t="s">
        <v>43</v>
      </c>
      <c r="D8" s="56">
        <f t="shared" si="1"/>
        <v>3907714.04</v>
      </c>
      <c r="E8" s="56">
        <f>E20</f>
        <v>806664.04</v>
      </c>
      <c r="F8" s="56">
        <f t="shared" si="2"/>
        <v>1240300</v>
      </c>
      <c r="G8" s="56">
        <f t="shared" si="2"/>
        <v>1240750</v>
      </c>
      <c r="H8" s="56">
        <f t="shared" si="2"/>
        <v>620000</v>
      </c>
      <c r="I8" s="56">
        <f t="shared" si="2"/>
        <v>0</v>
      </c>
      <c r="J8" s="56">
        <f t="shared" si="2"/>
        <v>0</v>
      </c>
      <c r="K8" s="56">
        <f t="shared" si="2"/>
        <v>0</v>
      </c>
    </row>
    <row r="9" spans="1:13" x14ac:dyDescent="0.25">
      <c r="A9" s="10"/>
      <c r="B9" s="10"/>
      <c r="C9" s="10"/>
      <c r="D9" s="56">
        <f t="shared" si="1"/>
        <v>0</v>
      </c>
      <c r="E9" s="56">
        <f t="shared" si="2"/>
        <v>0</v>
      </c>
      <c r="F9" s="56">
        <f t="shared" si="2"/>
        <v>0</v>
      </c>
      <c r="G9" s="56">
        <f t="shared" si="2"/>
        <v>0</v>
      </c>
      <c r="H9" s="56">
        <f t="shared" si="2"/>
        <v>0</v>
      </c>
      <c r="I9" s="56">
        <f t="shared" si="2"/>
        <v>0</v>
      </c>
      <c r="J9" s="56">
        <f t="shared" si="2"/>
        <v>0</v>
      </c>
      <c r="K9" s="56">
        <f t="shared" si="2"/>
        <v>0</v>
      </c>
    </row>
    <row r="10" spans="1:13" x14ac:dyDescent="0.25">
      <c r="A10" s="10"/>
      <c r="B10" s="10"/>
      <c r="C10" s="10" t="s">
        <v>8</v>
      </c>
      <c r="D10" s="56">
        <f t="shared" si="1"/>
        <v>246384137.41999999</v>
      </c>
      <c r="E10" s="56">
        <f t="shared" si="2"/>
        <v>4534577.5</v>
      </c>
      <c r="F10" s="56">
        <f t="shared" si="2"/>
        <v>40494794.240000002</v>
      </c>
      <c r="G10" s="56">
        <f t="shared" si="2"/>
        <v>118283423.19999999</v>
      </c>
      <c r="H10" s="56">
        <f t="shared" si="2"/>
        <v>29672792.48</v>
      </c>
      <c r="I10" s="56">
        <f t="shared" si="2"/>
        <v>53398550</v>
      </c>
      <c r="J10" s="56">
        <f t="shared" si="2"/>
        <v>0</v>
      </c>
      <c r="K10" s="56">
        <f t="shared" si="2"/>
        <v>0</v>
      </c>
      <c r="L10" s="46">
        <f>SUM(D10:D11)</f>
        <v>270464637.41999996</v>
      </c>
      <c r="M10" s="55">
        <f>L10-D3</f>
        <v>0</v>
      </c>
    </row>
    <row r="11" spans="1:13" x14ac:dyDescent="0.25">
      <c r="A11" s="10"/>
      <c r="B11" s="10"/>
      <c r="C11" s="10" t="s">
        <v>9</v>
      </c>
      <c r="D11" s="56">
        <f t="shared" si="1"/>
        <v>24080500</v>
      </c>
      <c r="E11" s="56">
        <f t="shared" si="2"/>
        <v>0</v>
      </c>
      <c r="F11" s="56">
        <f t="shared" si="2"/>
        <v>0</v>
      </c>
      <c r="G11" s="56">
        <f t="shared" si="2"/>
        <v>0</v>
      </c>
      <c r="H11" s="56">
        <f t="shared" si="2"/>
        <v>0</v>
      </c>
      <c r="I11" s="56">
        <f t="shared" si="2"/>
        <v>0</v>
      </c>
      <c r="J11" s="56">
        <f t="shared" si="2"/>
        <v>12040250</v>
      </c>
      <c r="K11" s="56">
        <f t="shared" si="2"/>
        <v>12040250</v>
      </c>
      <c r="L11" s="46">
        <f>SUM(D12:D14)</f>
        <v>24080500</v>
      </c>
    </row>
    <row r="12" spans="1:13" x14ac:dyDescent="0.25">
      <c r="A12" s="10"/>
      <c r="B12" s="10"/>
      <c r="C12" s="10" t="s">
        <v>43</v>
      </c>
      <c r="D12" s="56">
        <f>SUM(E12:K12)</f>
        <v>2480500</v>
      </c>
      <c r="E12" s="56">
        <f t="shared" si="2"/>
        <v>0</v>
      </c>
      <c r="F12" s="56">
        <f t="shared" si="2"/>
        <v>0</v>
      </c>
      <c r="G12" s="56">
        <f t="shared" si="2"/>
        <v>0</v>
      </c>
      <c r="H12" s="56">
        <f t="shared" si="2"/>
        <v>0</v>
      </c>
      <c r="I12" s="56">
        <f t="shared" si="2"/>
        <v>0</v>
      </c>
      <c r="J12" s="56">
        <f>J24</f>
        <v>1240250</v>
      </c>
      <c r="K12" s="56">
        <f t="shared" si="2"/>
        <v>1240250</v>
      </c>
    </row>
    <row r="13" spans="1:13" x14ac:dyDescent="0.25">
      <c r="A13" s="10"/>
      <c r="B13" s="10"/>
      <c r="C13" s="10" t="s">
        <v>6</v>
      </c>
      <c r="D13" s="56">
        <f t="shared" si="1"/>
        <v>16000000</v>
      </c>
      <c r="E13" s="56">
        <f t="shared" si="2"/>
        <v>0</v>
      </c>
      <c r="F13" s="56">
        <f t="shared" si="2"/>
        <v>0</v>
      </c>
      <c r="G13" s="56">
        <f t="shared" si="2"/>
        <v>0</v>
      </c>
      <c r="H13" s="56">
        <f t="shared" si="2"/>
        <v>0</v>
      </c>
      <c r="I13" s="56">
        <f t="shared" si="2"/>
        <v>0</v>
      </c>
      <c r="J13" s="56">
        <f t="shared" si="2"/>
        <v>8000000</v>
      </c>
      <c r="K13" s="56">
        <f t="shared" si="2"/>
        <v>8000000</v>
      </c>
    </row>
    <row r="14" spans="1:13" x14ac:dyDescent="0.25">
      <c r="A14" s="10"/>
      <c r="B14" s="10"/>
      <c r="C14" s="10" t="s">
        <v>7</v>
      </c>
      <c r="D14" s="56">
        <f t="shared" si="1"/>
        <v>5600000</v>
      </c>
      <c r="E14" s="56">
        <f t="shared" si="2"/>
        <v>0</v>
      </c>
      <c r="F14" s="56">
        <f t="shared" si="2"/>
        <v>0</v>
      </c>
      <c r="G14" s="56">
        <f t="shared" si="2"/>
        <v>0</v>
      </c>
      <c r="H14" s="56">
        <f t="shared" si="2"/>
        <v>0</v>
      </c>
      <c r="I14" s="56">
        <f t="shared" si="2"/>
        <v>0</v>
      </c>
      <c r="J14" s="56">
        <f t="shared" si="2"/>
        <v>2800000</v>
      </c>
      <c r="K14" s="56">
        <f t="shared" si="2"/>
        <v>2800000</v>
      </c>
    </row>
    <row r="15" spans="1:13" x14ac:dyDescent="0.25">
      <c r="A15" s="10">
        <v>2</v>
      </c>
      <c r="B15" s="10" t="s">
        <v>3</v>
      </c>
      <c r="C15" s="10"/>
      <c r="D15" s="56">
        <f t="shared" si="1"/>
        <v>270464637.41999996</v>
      </c>
      <c r="E15" s="56">
        <f>SUM(E17:E20)+E23</f>
        <v>4534577.5</v>
      </c>
      <c r="F15" s="57">
        <f t="shared" ref="F15:I15" si="3">SUM(F17:F20)+F23</f>
        <v>40494794.240000002</v>
      </c>
      <c r="G15" s="56">
        <f t="shared" si="3"/>
        <v>118283423.19999999</v>
      </c>
      <c r="H15" s="56">
        <f t="shared" si="3"/>
        <v>29672792.48</v>
      </c>
      <c r="I15" s="56">
        <f t="shared" si="3"/>
        <v>53398550</v>
      </c>
      <c r="J15" s="56">
        <f t="shared" ref="J15:K15" si="4">SUM(J17:J20)+J23</f>
        <v>12040250</v>
      </c>
      <c r="K15" s="56">
        <f t="shared" si="4"/>
        <v>12040250</v>
      </c>
    </row>
    <row r="16" spans="1:13" x14ac:dyDescent="0.25">
      <c r="A16" s="10"/>
      <c r="B16" s="10"/>
      <c r="C16" s="10" t="s">
        <v>22</v>
      </c>
      <c r="D16" s="56">
        <f>SUM(E16:K16)</f>
        <v>246384137.41999999</v>
      </c>
      <c r="E16" s="58">
        <f>E28+E40+E52+E64</f>
        <v>4534577.5</v>
      </c>
      <c r="F16" s="58">
        <f t="shared" ref="F16:K16" si="5">F28+F40+F52+F64</f>
        <v>40494794.240000002</v>
      </c>
      <c r="G16" s="58">
        <f t="shared" si="5"/>
        <v>118283423.19999999</v>
      </c>
      <c r="H16" s="58">
        <f t="shared" si="5"/>
        <v>29672792.48</v>
      </c>
      <c r="I16" s="58">
        <f t="shared" si="5"/>
        <v>53398550</v>
      </c>
      <c r="J16" s="58">
        <f t="shared" si="5"/>
        <v>0</v>
      </c>
      <c r="K16" s="58">
        <f t="shared" si="5"/>
        <v>0</v>
      </c>
    </row>
    <row r="17" spans="1:12" x14ac:dyDescent="0.25">
      <c r="A17" s="10"/>
      <c r="B17" s="10"/>
      <c r="C17" s="10" t="s">
        <v>5</v>
      </c>
      <c r="D17" s="56">
        <f t="shared" si="1"/>
        <v>0</v>
      </c>
      <c r="E17" s="58">
        <f t="shared" ref="E17:K17" si="6">E29+E41+E53+E65</f>
        <v>0</v>
      </c>
      <c r="F17" s="58">
        <f t="shared" si="6"/>
        <v>0</v>
      </c>
      <c r="G17" s="58">
        <f t="shared" si="6"/>
        <v>0</v>
      </c>
      <c r="H17" s="58">
        <f t="shared" si="6"/>
        <v>0</v>
      </c>
      <c r="I17" s="58">
        <f t="shared" si="6"/>
        <v>0</v>
      </c>
      <c r="J17" s="58">
        <f t="shared" si="6"/>
        <v>0</v>
      </c>
      <c r="K17" s="58">
        <f t="shared" si="6"/>
        <v>0</v>
      </c>
    </row>
    <row r="18" spans="1:12" x14ac:dyDescent="0.25">
      <c r="A18" s="10"/>
      <c r="B18" s="10"/>
      <c r="C18" s="10" t="s">
        <v>6</v>
      </c>
      <c r="D18" s="56">
        <f t="shared" si="1"/>
        <v>216206919.32999998</v>
      </c>
      <c r="E18" s="58">
        <f t="shared" ref="E18:K18" si="7">E30+E42+E54+E66</f>
        <v>2858807.35</v>
      </c>
      <c r="F18" s="58">
        <f t="shared" si="7"/>
        <v>35041217.789999999</v>
      </c>
      <c r="G18" s="58">
        <f t="shared" si="7"/>
        <v>111057748.00999999</v>
      </c>
      <c r="H18" s="58">
        <f t="shared" si="7"/>
        <v>27660596.18</v>
      </c>
      <c r="I18" s="58">
        <f t="shared" si="7"/>
        <v>39588550</v>
      </c>
      <c r="J18" s="58">
        <f t="shared" si="7"/>
        <v>0</v>
      </c>
      <c r="K18" s="58">
        <f t="shared" si="7"/>
        <v>0</v>
      </c>
    </row>
    <row r="19" spans="1:12" x14ac:dyDescent="0.25">
      <c r="A19" s="10"/>
      <c r="B19" s="10"/>
      <c r="C19" s="10" t="s">
        <v>7</v>
      </c>
      <c r="D19" s="56">
        <f t="shared" si="1"/>
        <v>26269504.050000001</v>
      </c>
      <c r="E19" s="58">
        <f t="shared" ref="E19:K20" si="8">E31+E43+E55+E67</f>
        <v>869106.11</v>
      </c>
      <c r="F19" s="58">
        <f t="shared" si="8"/>
        <v>4213276.45</v>
      </c>
      <c r="G19" s="58">
        <f t="shared" si="8"/>
        <v>5984925.1899999995</v>
      </c>
      <c r="H19" s="58">
        <f t="shared" si="8"/>
        <v>1392196.3</v>
      </c>
      <c r="I19" s="58">
        <f t="shared" si="8"/>
        <v>13810000</v>
      </c>
      <c r="J19" s="58">
        <f t="shared" si="8"/>
        <v>0</v>
      </c>
      <c r="K19" s="58">
        <f t="shared" si="8"/>
        <v>0</v>
      </c>
    </row>
    <row r="20" spans="1:12" s="66" customFormat="1" x14ac:dyDescent="0.25">
      <c r="A20" s="18"/>
      <c r="B20" s="18"/>
      <c r="C20" s="18" t="s">
        <v>43</v>
      </c>
      <c r="D20" s="63">
        <f t="shared" si="1"/>
        <v>3907714.04</v>
      </c>
      <c r="E20" s="67">
        <f>E32+E45+E57+E69</f>
        <v>806664.04</v>
      </c>
      <c r="F20" s="67">
        <f t="shared" ref="F20:K20" si="9">F32+F45+F57+F69</f>
        <v>1240300</v>
      </c>
      <c r="G20" s="67">
        <f t="shared" si="9"/>
        <v>1240750</v>
      </c>
      <c r="H20" s="67">
        <f t="shared" si="9"/>
        <v>620000</v>
      </c>
      <c r="I20" s="58">
        <f t="shared" si="8"/>
        <v>0</v>
      </c>
      <c r="J20" s="67">
        <f t="shared" si="9"/>
        <v>0</v>
      </c>
      <c r="K20" s="67">
        <f t="shared" si="9"/>
        <v>0</v>
      </c>
      <c r="L20" s="65"/>
    </row>
    <row r="21" spans="1:12" x14ac:dyDescent="0.25">
      <c r="A21" s="10"/>
      <c r="B21" s="10"/>
      <c r="C21" s="10"/>
      <c r="D21" s="56">
        <f t="shared" si="1"/>
        <v>0</v>
      </c>
      <c r="E21" s="58"/>
      <c r="F21" s="58"/>
      <c r="G21" s="58"/>
      <c r="H21" s="58"/>
      <c r="I21" s="58"/>
      <c r="J21" s="58"/>
      <c r="K21" s="58"/>
    </row>
    <row r="22" spans="1:12" x14ac:dyDescent="0.25">
      <c r="A22" s="10"/>
      <c r="B22" s="10"/>
      <c r="C22" s="10" t="s">
        <v>8</v>
      </c>
      <c r="D22" s="56">
        <f t="shared" si="1"/>
        <v>246384137.41999999</v>
      </c>
      <c r="E22" s="58">
        <f>E34+E46+E58+E70</f>
        <v>4534577.5</v>
      </c>
      <c r="F22" s="58">
        <f t="shared" ref="F22:K22" si="10">F34+F46+F58+F70</f>
        <v>40494794.240000002</v>
      </c>
      <c r="G22" s="58">
        <f t="shared" si="10"/>
        <v>118283423.19999999</v>
      </c>
      <c r="H22" s="58">
        <f t="shared" si="10"/>
        <v>29672792.48</v>
      </c>
      <c r="I22" s="58">
        <f t="shared" si="10"/>
        <v>53398550</v>
      </c>
      <c r="J22" s="58">
        <f t="shared" si="10"/>
        <v>0</v>
      </c>
      <c r="K22" s="58">
        <f t="shared" si="10"/>
        <v>0</v>
      </c>
    </row>
    <row r="23" spans="1:12" x14ac:dyDescent="0.25">
      <c r="A23" s="10"/>
      <c r="B23" s="10"/>
      <c r="C23" s="10" t="s">
        <v>9</v>
      </c>
      <c r="D23" s="56">
        <f t="shared" si="1"/>
        <v>24080500</v>
      </c>
      <c r="E23" s="58">
        <f t="shared" ref="E23:K23" si="11">E35+E47+E59+E71</f>
        <v>0</v>
      </c>
      <c r="F23" s="58">
        <f t="shared" si="11"/>
        <v>0</v>
      </c>
      <c r="G23" s="58">
        <f t="shared" si="11"/>
        <v>0</v>
      </c>
      <c r="H23" s="58">
        <f t="shared" si="11"/>
        <v>0</v>
      </c>
      <c r="I23" s="58">
        <f t="shared" si="11"/>
        <v>0</v>
      </c>
      <c r="J23" s="58">
        <f t="shared" si="11"/>
        <v>12040250</v>
      </c>
      <c r="K23" s="58">
        <f t="shared" si="11"/>
        <v>12040250</v>
      </c>
    </row>
    <row r="24" spans="1:12" x14ac:dyDescent="0.25">
      <c r="A24" s="10"/>
      <c r="B24" s="10"/>
      <c r="C24" s="10" t="s">
        <v>43</v>
      </c>
      <c r="D24" s="56">
        <f t="shared" si="1"/>
        <v>2480500</v>
      </c>
      <c r="E24" s="58">
        <f t="shared" ref="E24:K24" si="12">E36+E48+E60+E72</f>
        <v>0</v>
      </c>
      <c r="F24" s="58">
        <f t="shared" si="12"/>
        <v>0</v>
      </c>
      <c r="G24" s="58">
        <f t="shared" si="12"/>
        <v>0</v>
      </c>
      <c r="H24" s="58">
        <f t="shared" si="12"/>
        <v>0</v>
      </c>
      <c r="I24" s="58">
        <f t="shared" si="12"/>
        <v>0</v>
      </c>
      <c r="J24" s="58">
        <f t="shared" si="12"/>
        <v>1240250</v>
      </c>
      <c r="K24" s="58">
        <f t="shared" si="12"/>
        <v>1240250</v>
      </c>
    </row>
    <row r="25" spans="1:12" x14ac:dyDescent="0.25">
      <c r="A25" s="10"/>
      <c r="B25" s="10"/>
      <c r="C25" s="10" t="s">
        <v>6</v>
      </c>
      <c r="D25" s="56">
        <f t="shared" si="1"/>
        <v>16000000</v>
      </c>
      <c r="E25" s="58">
        <f t="shared" ref="E25:K25" si="13">E37+E49+E61+E73</f>
        <v>0</v>
      </c>
      <c r="F25" s="58">
        <f t="shared" si="13"/>
        <v>0</v>
      </c>
      <c r="G25" s="58">
        <f t="shared" si="13"/>
        <v>0</v>
      </c>
      <c r="H25" s="58">
        <f t="shared" si="13"/>
        <v>0</v>
      </c>
      <c r="I25" s="58">
        <f t="shared" si="13"/>
        <v>0</v>
      </c>
      <c r="J25" s="58">
        <f t="shared" si="13"/>
        <v>8000000</v>
      </c>
      <c r="K25" s="58">
        <f t="shared" si="13"/>
        <v>8000000</v>
      </c>
    </row>
    <row r="26" spans="1:12" x14ac:dyDescent="0.25">
      <c r="A26" s="10"/>
      <c r="B26" s="10"/>
      <c r="C26" s="10" t="s">
        <v>7</v>
      </c>
      <c r="D26" s="56">
        <f t="shared" si="1"/>
        <v>5600000</v>
      </c>
      <c r="E26" s="58">
        <f t="shared" ref="E26:K26" si="14">E38+E50+E62+E74</f>
        <v>0</v>
      </c>
      <c r="F26" s="58">
        <f t="shared" si="14"/>
        <v>0</v>
      </c>
      <c r="G26" s="58">
        <f t="shared" si="14"/>
        <v>0</v>
      </c>
      <c r="H26" s="58">
        <f t="shared" si="14"/>
        <v>0</v>
      </c>
      <c r="I26" s="58">
        <f t="shared" si="14"/>
        <v>0</v>
      </c>
      <c r="J26" s="58">
        <f t="shared" si="14"/>
        <v>2800000</v>
      </c>
      <c r="K26" s="58">
        <f t="shared" si="14"/>
        <v>2800000</v>
      </c>
    </row>
    <row r="27" spans="1:12" x14ac:dyDescent="0.25">
      <c r="A27" s="10" t="s">
        <v>10</v>
      </c>
      <c r="B27" s="10" t="s">
        <v>48</v>
      </c>
      <c r="C27" s="10"/>
      <c r="D27" s="56">
        <f t="shared" si="1"/>
        <v>58580672.75</v>
      </c>
      <c r="E27" s="56">
        <f t="shared" ref="E27:K27" si="15">SUM(E29:E32)+E35+E33</f>
        <v>4534577.5</v>
      </c>
      <c r="F27" s="56">
        <f t="shared" si="15"/>
        <v>11995149</v>
      </c>
      <c r="G27" s="56">
        <f t="shared" si="15"/>
        <v>11980546.25</v>
      </c>
      <c r="H27" s="56">
        <f t="shared" si="15"/>
        <v>5989900</v>
      </c>
      <c r="I27" s="56">
        <f t="shared" si="15"/>
        <v>0</v>
      </c>
      <c r="J27" s="56">
        <f t="shared" si="15"/>
        <v>12040250</v>
      </c>
      <c r="K27" s="56">
        <f t="shared" si="15"/>
        <v>12040250</v>
      </c>
    </row>
    <row r="28" spans="1:12" x14ac:dyDescent="0.25">
      <c r="A28" s="10"/>
      <c r="B28" s="10"/>
      <c r="C28" s="10" t="s">
        <v>22</v>
      </c>
      <c r="D28" s="56">
        <f t="shared" si="1"/>
        <v>34500172.75</v>
      </c>
      <c r="E28" s="59">
        <f t="shared" ref="E28:K28" si="16">E29+E30+E31+E32+E33</f>
        <v>4534577.5</v>
      </c>
      <c r="F28" s="59">
        <f t="shared" si="16"/>
        <v>11995149</v>
      </c>
      <c r="G28" s="59">
        <f t="shared" si="16"/>
        <v>11980546.25</v>
      </c>
      <c r="H28" s="59">
        <f t="shared" si="16"/>
        <v>5989900</v>
      </c>
      <c r="I28" s="59">
        <f t="shared" si="16"/>
        <v>0</v>
      </c>
      <c r="J28" s="59">
        <f t="shared" si="16"/>
        <v>0</v>
      </c>
      <c r="K28" s="59">
        <f t="shared" si="16"/>
        <v>0</v>
      </c>
    </row>
    <row r="29" spans="1:12" x14ac:dyDescent="0.25">
      <c r="A29" s="10"/>
      <c r="B29" s="10"/>
      <c r="C29" s="10" t="s">
        <v>5</v>
      </c>
      <c r="D29" s="56">
        <f t="shared" si="1"/>
        <v>0</v>
      </c>
      <c r="E29" s="60"/>
      <c r="F29" s="60"/>
      <c r="G29" s="60"/>
      <c r="H29" s="60"/>
      <c r="I29" s="60"/>
      <c r="J29" s="60"/>
      <c r="K29" s="60"/>
    </row>
    <row r="30" spans="1:12" x14ac:dyDescent="0.25">
      <c r="A30" s="10"/>
      <c r="B30" s="10"/>
      <c r="C30" s="10" t="s">
        <v>6</v>
      </c>
      <c r="D30" s="56">
        <f t="shared" si="1"/>
        <v>22758470.489999998</v>
      </c>
      <c r="E30" s="61">
        <v>2858807.35</v>
      </c>
      <c r="F30" s="60">
        <f>1988851.85+1988851.11+1988851.85+2000000</f>
        <v>7966554.8100000005</v>
      </c>
      <c r="G30" s="86">
        <f>1988851.85*2+1988850+1988850.93</f>
        <v>7955404.6299999999</v>
      </c>
      <c r="H30" s="87">
        <f>1988851.85*2</f>
        <v>3977703.7</v>
      </c>
      <c r="I30" s="60"/>
      <c r="J30" s="60"/>
      <c r="K30" s="60"/>
    </row>
    <row r="31" spans="1:12" x14ac:dyDescent="0.25">
      <c r="A31" s="10"/>
      <c r="B31" s="10"/>
      <c r="C31" s="10" t="s">
        <v>7</v>
      </c>
      <c r="D31" s="56">
        <f t="shared" si="1"/>
        <v>7833988.2199999997</v>
      </c>
      <c r="E31" s="61">
        <v>869106.11</v>
      </c>
      <c r="F31" s="61">
        <f>696098.15+696097.89+696098.15+700000</f>
        <v>2788294.19</v>
      </c>
      <c r="G31" s="87">
        <f>696098.15*2+696097.5+696097.82</f>
        <v>2784391.62</v>
      </c>
      <c r="H31" s="87">
        <f>696098.15*2</f>
        <v>1392196.3</v>
      </c>
      <c r="I31" s="87"/>
      <c r="J31" s="61"/>
      <c r="K31" s="61"/>
    </row>
    <row r="32" spans="1:12" x14ac:dyDescent="0.25">
      <c r="A32" s="10"/>
      <c r="B32" s="10"/>
      <c r="C32" s="10" t="s">
        <v>43</v>
      </c>
      <c r="D32" s="56">
        <f t="shared" si="1"/>
        <v>3907714.04</v>
      </c>
      <c r="E32" s="61">
        <v>806664.04</v>
      </c>
      <c r="F32" s="61">
        <f>310000+310200+310000+310100</f>
        <v>1240300</v>
      </c>
      <c r="G32" s="87">
        <f>310000*4+750</f>
        <v>1240750</v>
      </c>
      <c r="H32" s="87">
        <f>310000*2</f>
        <v>620000</v>
      </c>
      <c r="I32" s="90"/>
      <c r="J32" s="61"/>
      <c r="K32" s="61"/>
    </row>
    <row r="33" spans="1:12" x14ac:dyDescent="0.25">
      <c r="A33" s="10"/>
      <c r="B33" s="10"/>
      <c r="C33" s="10"/>
      <c r="D33" s="56">
        <f t="shared" si="1"/>
        <v>0</v>
      </c>
      <c r="E33" s="61"/>
      <c r="F33" s="61"/>
      <c r="G33" s="61"/>
      <c r="H33" s="61"/>
      <c r="I33" s="61"/>
      <c r="J33" s="61"/>
      <c r="K33" s="61"/>
    </row>
    <row r="34" spans="1:12" x14ac:dyDescent="0.25">
      <c r="A34" s="10"/>
      <c r="B34" s="10"/>
      <c r="C34" s="10" t="s">
        <v>8</v>
      </c>
      <c r="D34" s="56">
        <f t="shared" si="1"/>
        <v>34500172.75</v>
      </c>
      <c r="E34" s="60">
        <f t="shared" ref="E34:K34" si="17">E27-E35</f>
        <v>4534577.5</v>
      </c>
      <c r="F34" s="60">
        <f t="shared" si="17"/>
        <v>11995149</v>
      </c>
      <c r="G34" s="60">
        <f t="shared" si="17"/>
        <v>11980546.25</v>
      </c>
      <c r="H34" s="60">
        <f t="shared" si="17"/>
        <v>5989900</v>
      </c>
      <c r="I34" s="60">
        <f t="shared" si="17"/>
        <v>0</v>
      </c>
      <c r="J34" s="60">
        <f t="shared" si="17"/>
        <v>0</v>
      </c>
      <c r="K34" s="60">
        <f t="shared" si="17"/>
        <v>0</v>
      </c>
    </row>
    <row r="35" spans="1:12" x14ac:dyDescent="0.25">
      <c r="A35" s="10"/>
      <c r="B35" s="10"/>
      <c r="C35" s="10" t="s">
        <v>9</v>
      </c>
      <c r="D35" s="56">
        <f t="shared" si="1"/>
        <v>24080500</v>
      </c>
      <c r="E35" s="62">
        <f>SUM(E36:E38)</f>
        <v>0</v>
      </c>
      <c r="F35" s="62">
        <f t="shared" ref="F35:K35" si="18">SUM(F36:F38)</f>
        <v>0</v>
      </c>
      <c r="G35" s="62">
        <f t="shared" si="18"/>
        <v>0</v>
      </c>
      <c r="H35" s="62"/>
      <c r="I35" s="62">
        <f t="shared" si="18"/>
        <v>0</v>
      </c>
      <c r="J35" s="62">
        <f t="shared" si="18"/>
        <v>12040250</v>
      </c>
      <c r="K35" s="62">
        <f t="shared" si="18"/>
        <v>12040250</v>
      </c>
    </row>
    <row r="36" spans="1:12" s="66" customFormat="1" x14ac:dyDescent="0.25">
      <c r="A36" s="18"/>
      <c r="B36" s="18"/>
      <c r="C36" s="18" t="s">
        <v>43</v>
      </c>
      <c r="D36" s="63">
        <f t="shared" si="1"/>
        <v>2480500</v>
      </c>
      <c r="E36" s="64"/>
      <c r="F36" s="64"/>
      <c r="G36" s="64"/>
      <c r="H36" s="64"/>
      <c r="I36" s="64"/>
      <c r="J36" s="64">
        <v>1240250</v>
      </c>
      <c r="K36" s="64">
        <v>1240250</v>
      </c>
      <c r="L36" s="65"/>
    </row>
    <row r="37" spans="1:12" x14ac:dyDescent="0.25">
      <c r="A37" s="10"/>
      <c r="B37" s="10"/>
      <c r="C37" s="10" t="s">
        <v>6</v>
      </c>
      <c r="D37" s="56">
        <f t="shared" si="1"/>
        <v>16000000</v>
      </c>
      <c r="E37" s="60">
        <v>0</v>
      </c>
      <c r="F37" s="60"/>
      <c r="G37" s="60"/>
      <c r="H37" s="60"/>
      <c r="I37" s="60"/>
      <c r="J37" s="60">
        <f t="shared" ref="J37:K37" si="19">2000000*4</f>
        <v>8000000</v>
      </c>
      <c r="K37" s="60">
        <f t="shared" si="19"/>
        <v>8000000</v>
      </c>
    </row>
    <row r="38" spans="1:12" x14ac:dyDescent="0.25">
      <c r="A38" s="10"/>
      <c r="B38" s="10"/>
      <c r="C38" s="10" t="s">
        <v>7</v>
      </c>
      <c r="D38" s="56">
        <f t="shared" si="1"/>
        <v>5600000</v>
      </c>
      <c r="E38" s="60"/>
      <c r="F38" s="60"/>
      <c r="G38" s="60"/>
      <c r="H38" s="61"/>
      <c r="I38" s="61"/>
      <c r="J38" s="61">
        <v>2800000</v>
      </c>
      <c r="K38" s="61">
        <f t="shared" ref="K38" si="20">700000*4</f>
        <v>2800000</v>
      </c>
    </row>
    <row r="39" spans="1:12" x14ac:dyDescent="0.25">
      <c r="A39" s="10" t="s">
        <v>12</v>
      </c>
      <c r="B39" s="10" t="s">
        <v>50</v>
      </c>
      <c r="C39" s="10"/>
      <c r="D39" s="56">
        <f t="shared" si="1"/>
        <v>92510316.590000004</v>
      </c>
      <c r="E39" s="56">
        <f>SUM(E41:E44)+E47</f>
        <v>0</v>
      </c>
      <c r="F39" s="56">
        <f t="shared" ref="F39:I39" si="21">SUM(F41:F44)+F47</f>
        <v>28499645.240000002</v>
      </c>
      <c r="G39" s="56">
        <f t="shared" si="21"/>
        <v>64010671.350000001</v>
      </c>
      <c r="H39" s="56">
        <f t="shared" si="21"/>
        <v>0</v>
      </c>
      <c r="I39" s="56">
        <f t="shared" si="21"/>
        <v>0</v>
      </c>
      <c r="J39" s="56">
        <f t="shared" ref="J39:K39" si="22">SUM(J41:J44)+J47</f>
        <v>0</v>
      </c>
      <c r="K39" s="56">
        <f t="shared" si="22"/>
        <v>0</v>
      </c>
    </row>
    <row r="40" spans="1:12" x14ac:dyDescent="0.25">
      <c r="A40" s="10"/>
      <c r="B40" s="10"/>
      <c r="C40" s="10" t="s">
        <v>22</v>
      </c>
      <c r="D40" s="56">
        <f t="shared" si="1"/>
        <v>92510316.590000004</v>
      </c>
      <c r="E40" s="59">
        <f>E41+E42+E43+E44</f>
        <v>0</v>
      </c>
      <c r="F40" s="59">
        <f t="shared" ref="F40:K40" si="23">F41+F42+F43+F44</f>
        <v>28499645.240000002</v>
      </c>
      <c r="G40" s="80">
        <f t="shared" si="23"/>
        <v>64010671.350000001</v>
      </c>
      <c r="H40" s="59">
        <f t="shared" si="23"/>
        <v>0</v>
      </c>
      <c r="I40" s="59">
        <f t="shared" si="23"/>
        <v>0</v>
      </c>
      <c r="J40" s="59">
        <f t="shared" si="23"/>
        <v>0</v>
      </c>
      <c r="K40" s="59">
        <f t="shared" si="23"/>
        <v>0</v>
      </c>
    </row>
    <row r="41" spans="1:12" x14ac:dyDescent="0.25">
      <c r="A41" s="10"/>
      <c r="B41" s="10"/>
      <c r="C41" s="10" t="s">
        <v>5</v>
      </c>
      <c r="D41" s="56">
        <f t="shared" si="1"/>
        <v>0</v>
      </c>
      <c r="E41" s="60"/>
      <c r="F41" s="60"/>
      <c r="G41" s="60"/>
      <c r="H41" s="60"/>
      <c r="I41" s="60"/>
      <c r="J41" s="60"/>
      <c r="K41" s="60"/>
    </row>
    <row r="42" spans="1:12" x14ac:dyDescent="0.25">
      <c r="A42" s="10"/>
      <c r="B42" s="10" t="s">
        <v>58</v>
      </c>
      <c r="C42" s="10" t="s">
        <v>6</v>
      </c>
      <c r="D42" s="56">
        <f t="shared" si="1"/>
        <v>87884800.760000005</v>
      </c>
      <c r="E42" s="60">
        <v>0</v>
      </c>
      <c r="F42" s="60">
        <v>27074662.98</v>
      </c>
      <c r="G42" s="64">
        <f>3515968.22+6898344.41+30000000+20395825.15</f>
        <v>60810137.780000001</v>
      </c>
      <c r="H42" s="60"/>
      <c r="I42" s="60"/>
      <c r="J42" s="60"/>
      <c r="K42" s="60"/>
    </row>
    <row r="43" spans="1:12" x14ac:dyDescent="0.25">
      <c r="A43" s="10"/>
      <c r="B43" s="10"/>
      <c r="C43" s="10" t="s">
        <v>7</v>
      </c>
      <c r="D43" s="56">
        <f t="shared" si="1"/>
        <v>4625515.83</v>
      </c>
      <c r="E43" s="61">
        <v>0</v>
      </c>
      <c r="F43" s="61">
        <v>1424982.26</v>
      </c>
      <c r="G43" s="81">
        <f>185050.96+363070.76+1578947.37+1073464.48</f>
        <v>3200533.57</v>
      </c>
      <c r="H43" s="61"/>
      <c r="I43" s="61"/>
      <c r="J43" s="61"/>
      <c r="K43" s="61"/>
    </row>
    <row r="44" spans="1:12" x14ac:dyDescent="0.25">
      <c r="A44" s="10"/>
      <c r="B44" s="10"/>
      <c r="C44" s="10" t="s">
        <v>36</v>
      </c>
      <c r="D44" s="56">
        <f t="shared" si="1"/>
        <v>0</v>
      </c>
      <c r="E44" s="61"/>
      <c r="F44" s="61"/>
      <c r="G44" s="61"/>
      <c r="H44" s="61"/>
      <c r="I44" s="61"/>
      <c r="J44" s="61"/>
      <c r="K44" s="61"/>
    </row>
    <row r="45" spans="1:12" x14ac:dyDescent="0.25">
      <c r="A45" s="10"/>
      <c r="B45" s="10"/>
      <c r="C45" s="10" t="s">
        <v>43</v>
      </c>
      <c r="D45" s="56">
        <f t="shared" si="1"/>
        <v>0</v>
      </c>
      <c r="E45" s="61"/>
      <c r="F45" s="61"/>
      <c r="G45" s="61"/>
      <c r="H45" s="61"/>
      <c r="I45" s="89" t="s">
        <v>57</v>
      </c>
      <c r="J45" s="61"/>
      <c r="K45" s="61"/>
    </row>
    <row r="46" spans="1:12" x14ac:dyDescent="0.25">
      <c r="A46" s="10"/>
      <c r="B46" s="10"/>
      <c r="C46" s="10" t="s">
        <v>8</v>
      </c>
      <c r="D46" s="56">
        <f t="shared" si="1"/>
        <v>92510316.590000004</v>
      </c>
      <c r="E46" s="60">
        <f>E39-E47</f>
        <v>0</v>
      </c>
      <c r="F46" s="58">
        <f t="shared" ref="F46:K46" si="24">F39-F47</f>
        <v>28499645.240000002</v>
      </c>
      <c r="G46" s="60">
        <f t="shared" si="24"/>
        <v>64010671.350000001</v>
      </c>
      <c r="H46" s="60">
        <f t="shared" si="24"/>
        <v>0</v>
      </c>
      <c r="I46" s="60">
        <f t="shared" si="24"/>
        <v>0</v>
      </c>
      <c r="J46" s="60">
        <f t="shared" si="24"/>
        <v>0</v>
      </c>
      <c r="K46" s="60">
        <f t="shared" si="24"/>
        <v>0</v>
      </c>
    </row>
    <row r="47" spans="1:12" x14ac:dyDescent="0.25">
      <c r="A47" s="10"/>
      <c r="B47" s="10"/>
      <c r="C47" s="10" t="s">
        <v>9</v>
      </c>
      <c r="D47" s="56">
        <f t="shared" si="1"/>
        <v>0</v>
      </c>
      <c r="E47" s="62">
        <f>SUM(E48:E50)</f>
        <v>0</v>
      </c>
      <c r="F47" s="62">
        <f t="shared" ref="F47:K47" si="25">SUM(F48:F50)</f>
        <v>0</v>
      </c>
      <c r="G47" s="62">
        <f t="shared" si="25"/>
        <v>0</v>
      </c>
      <c r="H47" s="62">
        <f t="shared" si="25"/>
        <v>0</v>
      </c>
      <c r="I47" s="62">
        <f t="shared" si="25"/>
        <v>0</v>
      </c>
      <c r="J47" s="62">
        <f t="shared" si="25"/>
        <v>0</v>
      </c>
      <c r="K47" s="62">
        <f t="shared" si="25"/>
        <v>0</v>
      </c>
    </row>
    <row r="48" spans="1:12" x14ac:dyDescent="0.25">
      <c r="A48" s="10"/>
      <c r="B48" s="10"/>
      <c r="C48" s="10" t="s">
        <v>5</v>
      </c>
      <c r="D48" s="56">
        <f t="shared" si="1"/>
        <v>0</v>
      </c>
      <c r="E48" s="60"/>
      <c r="F48" s="60"/>
      <c r="G48" s="60"/>
      <c r="H48" s="60"/>
      <c r="I48" s="60"/>
      <c r="J48" s="60"/>
      <c r="K48" s="60"/>
    </row>
    <row r="49" spans="1:12" x14ac:dyDescent="0.25">
      <c r="A49" s="10"/>
      <c r="B49" s="10"/>
      <c r="C49" s="10" t="s">
        <v>6</v>
      </c>
      <c r="D49" s="56">
        <f t="shared" si="1"/>
        <v>0</v>
      </c>
      <c r="E49" s="60">
        <v>0</v>
      </c>
      <c r="F49" s="60"/>
      <c r="G49" s="60"/>
      <c r="H49" s="60"/>
      <c r="I49" s="60"/>
      <c r="J49" s="60"/>
      <c r="K49" s="60"/>
      <c r="L49" s="11"/>
    </row>
    <row r="50" spans="1:12" x14ac:dyDescent="0.25">
      <c r="A50" s="10"/>
      <c r="B50" s="10"/>
      <c r="C50" s="10" t="s">
        <v>7</v>
      </c>
      <c r="D50" s="56">
        <f t="shared" si="1"/>
        <v>0</v>
      </c>
      <c r="E50" s="60"/>
      <c r="F50" s="60"/>
      <c r="G50" s="60"/>
      <c r="H50" s="60"/>
      <c r="I50" s="60"/>
      <c r="J50" s="60"/>
      <c r="K50" s="60"/>
      <c r="L50" s="11"/>
    </row>
    <row r="51" spans="1:12" x14ac:dyDescent="0.25">
      <c r="A51" s="10" t="s">
        <v>13</v>
      </c>
      <c r="B51" s="18" t="s">
        <v>61</v>
      </c>
      <c r="C51" s="18"/>
      <c r="D51" s="63">
        <f t="shared" si="1"/>
        <v>105563648.08</v>
      </c>
      <c r="E51" s="63">
        <f>SUM(E53:E56)+E59</f>
        <v>0</v>
      </c>
      <c r="F51" s="63">
        <f t="shared" ref="F51:I51" si="26">SUM(F53:F56)+F59</f>
        <v>0</v>
      </c>
      <c r="G51" s="63">
        <f t="shared" si="26"/>
        <v>42292205.600000001</v>
      </c>
      <c r="H51" s="63">
        <f t="shared" si="26"/>
        <v>23682892.48</v>
      </c>
      <c r="I51" s="63">
        <f t="shared" si="26"/>
        <v>39588550</v>
      </c>
      <c r="J51" s="63">
        <f t="shared" ref="J51:K51" si="27">SUM(J53:J56)+J59</f>
        <v>0</v>
      </c>
      <c r="K51" s="63">
        <f t="shared" si="27"/>
        <v>0</v>
      </c>
      <c r="L51" s="11"/>
    </row>
    <row r="52" spans="1:12" x14ac:dyDescent="0.25">
      <c r="A52" s="10"/>
      <c r="B52" s="10"/>
      <c r="C52" s="10" t="s">
        <v>22</v>
      </c>
      <c r="D52" s="56">
        <f t="shared" si="1"/>
        <v>105563648.08</v>
      </c>
      <c r="E52" s="59">
        <f>E53+E54+E55+E56</f>
        <v>0</v>
      </c>
      <c r="F52" s="59">
        <f t="shared" ref="F52:K52" si="28">F53+F54+F55+F56</f>
        <v>0</v>
      </c>
      <c r="G52" s="59">
        <f t="shared" si="28"/>
        <v>42292205.600000001</v>
      </c>
      <c r="H52" s="59">
        <f t="shared" si="28"/>
        <v>23682892.48</v>
      </c>
      <c r="I52" s="59">
        <f t="shared" si="28"/>
        <v>39588550</v>
      </c>
      <c r="J52" s="59">
        <f t="shared" si="28"/>
        <v>0</v>
      </c>
      <c r="K52" s="59">
        <f t="shared" si="28"/>
        <v>0</v>
      </c>
      <c r="L52" s="11"/>
    </row>
    <row r="53" spans="1:12" x14ac:dyDescent="0.25">
      <c r="A53" s="10"/>
      <c r="B53" s="10"/>
      <c r="C53" s="10" t="s">
        <v>5</v>
      </c>
      <c r="D53" s="56">
        <f t="shared" si="1"/>
        <v>0</v>
      </c>
      <c r="E53" s="60"/>
      <c r="F53" s="60"/>
      <c r="G53" s="60"/>
      <c r="H53" s="60"/>
      <c r="I53" s="60"/>
      <c r="J53" s="60"/>
      <c r="K53" s="60"/>
      <c r="L53" s="11"/>
    </row>
    <row r="54" spans="1:12" x14ac:dyDescent="0.25">
      <c r="A54" s="10"/>
      <c r="B54" s="10"/>
      <c r="C54" s="10" t="s">
        <v>6</v>
      </c>
      <c r="D54" s="56">
        <f t="shared" si="1"/>
        <v>105563648.08</v>
      </c>
      <c r="E54" s="60"/>
      <c r="F54" s="60"/>
      <c r="G54" s="86">
        <v>42292205.600000001</v>
      </c>
      <c r="H54" s="86">
        <f>6448977.09+17233915.39</f>
        <v>23682892.48</v>
      </c>
      <c r="I54" s="60">
        <v>39588550</v>
      </c>
      <c r="J54" s="60"/>
      <c r="K54" s="60"/>
      <c r="L54" s="11"/>
    </row>
    <row r="55" spans="1:12" x14ac:dyDescent="0.25">
      <c r="A55" s="10"/>
      <c r="B55" s="10"/>
      <c r="C55" s="10" t="s">
        <v>7</v>
      </c>
      <c r="D55" s="56">
        <f t="shared" si="1"/>
        <v>0</v>
      </c>
      <c r="E55" s="61"/>
      <c r="F55" s="61">
        <v>0</v>
      </c>
      <c r="G55" s="61"/>
      <c r="H55" s="61"/>
      <c r="I55" s="61"/>
      <c r="J55" s="61"/>
      <c r="K55" s="61"/>
      <c r="L55" s="11"/>
    </row>
    <row r="56" spans="1:12" x14ac:dyDescent="0.25">
      <c r="A56" s="10"/>
      <c r="B56" s="10"/>
      <c r="C56" s="10" t="s">
        <v>36</v>
      </c>
      <c r="D56" s="56">
        <f t="shared" si="1"/>
        <v>0</v>
      </c>
      <c r="E56" s="61"/>
      <c r="F56" s="61"/>
      <c r="G56" s="61"/>
      <c r="H56" s="61"/>
      <c r="I56" s="61"/>
      <c r="J56" s="61"/>
      <c r="K56" s="61"/>
      <c r="L56" s="11"/>
    </row>
    <row r="57" spans="1:12" x14ac:dyDescent="0.25">
      <c r="A57" s="10"/>
      <c r="B57" s="10"/>
      <c r="C57" s="10" t="s">
        <v>43</v>
      </c>
      <c r="D57" s="56">
        <f t="shared" si="1"/>
        <v>0</v>
      </c>
      <c r="E57" s="61"/>
      <c r="F57" s="61"/>
      <c r="G57" s="61"/>
      <c r="H57" s="61"/>
      <c r="I57" s="89"/>
      <c r="J57" s="61"/>
      <c r="K57" s="61"/>
      <c r="L57" s="11"/>
    </row>
    <row r="58" spans="1:12" x14ac:dyDescent="0.25">
      <c r="A58" s="10"/>
      <c r="B58" s="10"/>
      <c r="C58" s="10" t="s">
        <v>8</v>
      </c>
      <c r="D58" s="56">
        <f t="shared" si="1"/>
        <v>105563648.08</v>
      </c>
      <c r="E58" s="60">
        <f>E51-E59</f>
        <v>0</v>
      </c>
      <c r="F58" s="60">
        <f t="shared" ref="F58:K58" si="29">F51-F59</f>
        <v>0</v>
      </c>
      <c r="G58" s="60">
        <f t="shared" si="29"/>
        <v>42292205.600000001</v>
      </c>
      <c r="H58" s="60">
        <f t="shared" si="29"/>
        <v>23682892.48</v>
      </c>
      <c r="I58" s="60">
        <f t="shared" si="29"/>
        <v>39588550</v>
      </c>
      <c r="J58" s="60">
        <f t="shared" si="29"/>
        <v>0</v>
      </c>
      <c r="K58" s="60">
        <f t="shared" si="29"/>
        <v>0</v>
      </c>
      <c r="L58" s="11"/>
    </row>
    <row r="59" spans="1:12" x14ac:dyDescent="0.25">
      <c r="A59" s="10"/>
      <c r="B59" s="10"/>
      <c r="C59" s="10" t="s">
        <v>9</v>
      </c>
      <c r="D59" s="56">
        <f t="shared" si="1"/>
        <v>0</v>
      </c>
      <c r="E59" s="62">
        <f>SUM(E60:E62)</f>
        <v>0</v>
      </c>
      <c r="F59" s="62">
        <f t="shared" ref="F59:K59" si="30">SUM(F60:F62)</f>
        <v>0</v>
      </c>
      <c r="G59" s="62">
        <f t="shared" si="30"/>
        <v>0</v>
      </c>
      <c r="H59" s="62">
        <f t="shared" si="30"/>
        <v>0</v>
      </c>
      <c r="I59" s="62">
        <f t="shared" si="30"/>
        <v>0</v>
      </c>
      <c r="J59" s="62">
        <f t="shared" si="30"/>
        <v>0</v>
      </c>
      <c r="K59" s="62">
        <f t="shared" si="30"/>
        <v>0</v>
      </c>
      <c r="L59" s="11"/>
    </row>
    <row r="60" spans="1:12" x14ac:dyDescent="0.25">
      <c r="A60" s="10"/>
      <c r="B60" s="10"/>
      <c r="C60" s="10" t="s">
        <v>5</v>
      </c>
      <c r="D60" s="56">
        <f t="shared" si="1"/>
        <v>0</v>
      </c>
      <c r="E60" s="60"/>
      <c r="F60" s="60"/>
      <c r="G60" s="60"/>
      <c r="H60" s="60"/>
      <c r="I60" s="60"/>
      <c r="J60" s="60"/>
      <c r="K60" s="60"/>
      <c r="L60" s="11"/>
    </row>
    <row r="61" spans="1:12" x14ac:dyDescent="0.25">
      <c r="A61" s="10"/>
      <c r="B61" s="10"/>
      <c r="C61" s="10" t="s">
        <v>6</v>
      </c>
      <c r="D61" s="56">
        <f t="shared" si="1"/>
        <v>0</v>
      </c>
      <c r="E61" s="60"/>
      <c r="F61" s="60"/>
      <c r="G61" s="60"/>
      <c r="H61" s="60"/>
      <c r="I61" s="60"/>
      <c r="J61" s="60"/>
      <c r="K61" s="60"/>
      <c r="L61" s="11"/>
    </row>
    <row r="62" spans="1:12" x14ac:dyDescent="0.25">
      <c r="A62" s="10"/>
      <c r="B62" s="10"/>
      <c r="C62" s="10" t="s">
        <v>7</v>
      </c>
      <c r="D62" s="56">
        <f t="shared" si="1"/>
        <v>0</v>
      </c>
      <c r="E62" s="60"/>
      <c r="F62" s="60"/>
      <c r="G62" s="60"/>
      <c r="H62" s="60"/>
      <c r="I62" s="60"/>
      <c r="J62" s="60"/>
      <c r="K62" s="60"/>
      <c r="L62" s="11"/>
    </row>
    <row r="63" spans="1:12" x14ac:dyDescent="0.25">
      <c r="A63" s="10" t="s">
        <v>62</v>
      </c>
      <c r="B63" s="10" t="s">
        <v>50</v>
      </c>
      <c r="C63" s="10"/>
      <c r="D63" s="56">
        <f t="shared" ref="D63:D74" si="31">SUM(E63:K63)</f>
        <v>13810000</v>
      </c>
      <c r="E63" s="56">
        <f>SUM(E65:E68)+E71</f>
        <v>0</v>
      </c>
      <c r="F63" s="56">
        <f t="shared" ref="F63:I63" si="32">SUM(F65:F68)+F71</f>
        <v>0</v>
      </c>
      <c r="G63" s="56">
        <f t="shared" si="32"/>
        <v>0</v>
      </c>
      <c r="H63" s="56">
        <f t="shared" si="32"/>
        <v>0</v>
      </c>
      <c r="I63" s="56">
        <f t="shared" si="32"/>
        <v>13810000</v>
      </c>
      <c r="J63" s="56">
        <f t="shared" ref="J63:K63" si="33">SUM(J65:J68)+J71</f>
        <v>0</v>
      </c>
      <c r="K63" s="56">
        <f t="shared" si="33"/>
        <v>0</v>
      </c>
    </row>
    <row r="64" spans="1:12" x14ac:dyDescent="0.25">
      <c r="A64" s="10"/>
      <c r="B64" s="10"/>
      <c r="C64" s="10" t="s">
        <v>22</v>
      </c>
      <c r="D64" s="56">
        <f t="shared" si="31"/>
        <v>13810000</v>
      </c>
      <c r="E64" s="59">
        <f>E65+E66+E67+E68</f>
        <v>0</v>
      </c>
      <c r="F64" s="59">
        <f t="shared" ref="F64:K64" si="34">F65+F66+F67+F68</f>
        <v>0</v>
      </c>
      <c r="G64" s="80">
        <f t="shared" si="34"/>
        <v>0</v>
      </c>
      <c r="H64" s="59">
        <f t="shared" si="34"/>
        <v>0</v>
      </c>
      <c r="I64" s="59">
        <f t="shared" si="34"/>
        <v>13810000</v>
      </c>
      <c r="J64" s="59">
        <f t="shared" si="34"/>
        <v>0</v>
      </c>
      <c r="K64" s="59">
        <f t="shared" si="34"/>
        <v>0</v>
      </c>
    </row>
    <row r="65" spans="1:12" x14ac:dyDescent="0.25">
      <c r="A65" s="10"/>
      <c r="B65" s="10"/>
      <c r="C65" s="10" t="s">
        <v>5</v>
      </c>
      <c r="D65" s="56">
        <f t="shared" si="31"/>
        <v>0</v>
      </c>
      <c r="E65" s="60"/>
      <c r="F65" s="60"/>
      <c r="G65" s="60"/>
      <c r="H65" s="60"/>
      <c r="I65" s="60"/>
      <c r="J65" s="60"/>
      <c r="K65" s="60"/>
    </row>
    <row r="66" spans="1:12" x14ac:dyDescent="0.25">
      <c r="A66" s="10"/>
      <c r="B66" s="10" t="s">
        <v>58</v>
      </c>
      <c r="C66" s="10" t="s">
        <v>6</v>
      </c>
      <c r="D66" s="56">
        <f t="shared" si="31"/>
        <v>0</v>
      </c>
      <c r="E66" s="60"/>
      <c r="F66" s="60"/>
      <c r="G66" s="64"/>
      <c r="H66" s="60"/>
      <c r="I66" s="60"/>
      <c r="J66" s="60"/>
      <c r="K66" s="60"/>
    </row>
    <row r="67" spans="1:12" x14ac:dyDescent="0.25">
      <c r="A67" s="10"/>
      <c r="B67" s="10"/>
      <c r="C67" s="10" t="s">
        <v>7</v>
      </c>
      <c r="D67" s="56">
        <f t="shared" si="31"/>
        <v>13810000</v>
      </c>
      <c r="E67" s="61"/>
      <c r="F67" s="61"/>
      <c r="G67" s="81"/>
      <c r="H67" s="61"/>
      <c r="I67" s="61">
        <f>2010000+11800000</f>
        <v>13810000</v>
      </c>
      <c r="J67" s="61"/>
      <c r="K67" s="61"/>
    </row>
    <row r="68" spans="1:12" x14ac:dyDescent="0.25">
      <c r="A68" s="10"/>
      <c r="B68" s="10"/>
      <c r="C68" s="10" t="s">
        <v>36</v>
      </c>
      <c r="D68" s="56">
        <f t="shared" si="31"/>
        <v>0</v>
      </c>
      <c r="E68" s="61"/>
      <c r="F68" s="61"/>
      <c r="G68" s="61"/>
      <c r="H68" s="61"/>
      <c r="I68" s="61"/>
      <c r="J68" s="61"/>
      <c r="K68" s="61"/>
    </row>
    <row r="69" spans="1:12" x14ac:dyDescent="0.25">
      <c r="A69" s="10"/>
      <c r="B69" s="10"/>
      <c r="C69" s="10" t="s">
        <v>43</v>
      </c>
      <c r="D69" s="56">
        <f t="shared" si="31"/>
        <v>0</v>
      </c>
      <c r="E69" s="61"/>
      <c r="F69" s="61"/>
      <c r="G69" s="61"/>
      <c r="H69" s="61"/>
      <c r="I69" s="88"/>
      <c r="J69" s="61"/>
      <c r="K69" s="61"/>
    </row>
    <row r="70" spans="1:12" x14ac:dyDescent="0.25">
      <c r="A70" s="10"/>
      <c r="B70" s="10"/>
      <c r="C70" s="10" t="s">
        <v>8</v>
      </c>
      <c r="D70" s="56">
        <f t="shared" si="31"/>
        <v>13810000</v>
      </c>
      <c r="E70" s="60">
        <f>E63-E71</f>
        <v>0</v>
      </c>
      <c r="F70" s="58">
        <f t="shared" ref="F70:K70" si="35">F63-F71</f>
        <v>0</v>
      </c>
      <c r="G70" s="60">
        <f t="shared" si="35"/>
        <v>0</v>
      </c>
      <c r="H70" s="60">
        <f t="shared" si="35"/>
        <v>0</v>
      </c>
      <c r="I70" s="60">
        <f t="shared" si="35"/>
        <v>13810000</v>
      </c>
      <c r="J70" s="60">
        <f t="shared" si="35"/>
        <v>0</v>
      </c>
      <c r="K70" s="60">
        <f t="shared" si="35"/>
        <v>0</v>
      </c>
    </row>
    <row r="71" spans="1:12" x14ac:dyDescent="0.25">
      <c r="A71" s="10"/>
      <c r="B71" s="10"/>
      <c r="C71" s="10" t="s">
        <v>9</v>
      </c>
      <c r="D71" s="56">
        <f t="shared" si="31"/>
        <v>0</v>
      </c>
      <c r="E71" s="62">
        <f>SUM(E72:E74)</f>
        <v>0</v>
      </c>
      <c r="F71" s="62">
        <f t="shared" ref="F71:K71" si="36">SUM(F72:F74)</f>
        <v>0</v>
      </c>
      <c r="G71" s="62">
        <f t="shared" si="36"/>
        <v>0</v>
      </c>
      <c r="H71" s="62">
        <f t="shared" si="36"/>
        <v>0</v>
      </c>
      <c r="I71" s="62">
        <f t="shared" si="36"/>
        <v>0</v>
      </c>
      <c r="J71" s="62">
        <f t="shared" si="36"/>
        <v>0</v>
      </c>
      <c r="K71" s="62">
        <f t="shared" si="36"/>
        <v>0</v>
      </c>
    </row>
    <row r="72" spans="1:12" x14ac:dyDescent="0.25">
      <c r="A72" s="10"/>
      <c r="B72" s="10"/>
      <c r="C72" s="10" t="s">
        <v>5</v>
      </c>
      <c r="D72" s="56">
        <f t="shared" si="31"/>
        <v>0</v>
      </c>
      <c r="E72" s="60"/>
      <c r="F72" s="60"/>
      <c r="G72" s="60"/>
      <c r="H72" s="60"/>
      <c r="I72" s="60"/>
      <c r="J72" s="60"/>
      <c r="K72" s="60"/>
    </row>
    <row r="73" spans="1:12" x14ac:dyDescent="0.25">
      <c r="A73" s="10"/>
      <c r="B73" s="10"/>
      <c r="C73" s="10" t="s">
        <v>6</v>
      </c>
      <c r="D73" s="56">
        <f t="shared" si="31"/>
        <v>0</v>
      </c>
      <c r="E73" s="60">
        <v>0</v>
      </c>
      <c r="F73" s="60"/>
      <c r="G73" s="60"/>
      <c r="H73" s="60"/>
      <c r="I73" s="60"/>
      <c r="J73" s="60"/>
      <c r="K73" s="60"/>
      <c r="L73" s="11"/>
    </row>
    <row r="74" spans="1:12" x14ac:dyDescent="0.25">
      <c r="A74" s="10"/>
      <c r="B74" s="10"/>
      <c r="C74" s="10" t="s">
        <v>7</v>
      </c>
      <c r="D74" s="56">
        <f t="shared" si="31"/>
        <v>0</v>
      </c>
      <c r="E74" s="60"/>
      <c r="F74" s="60"/>
      <c r="G74" s="60"/>
      <c r="H74" s="60"/>
      <c r="I74" s="60"/>
      <c r="J74" s="60"/>
      <c r="K74" s="60"/>
      <c r="L74" s="11"/>
    </row>
  </sheetData>
  <pageMargins left="0.7" right="0.7" top="0.75" bottom="0.75" header="0.3" footer="0.3"/>
  <pageSetup paperSize="9" scale="69" fitToHeight="0" orientation="landscape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2"/>
  <sheetViews>
    <sheetView tabSelected="1" view="pageBreakPreview" topLeftCell="E13" zoomScale="96" zoomScaleNormal="100" zoomScaleSheetLayoutView="96" workbookViewId="0">
      <selection activeCell="I28" sqref="I28"/>
    </sheetView>
  </sheetViews>
  <sheetFormatPr defaultColWidth="9.140625" defaultRowHeight="15" x14ac:dyDescent="0.25"/>
  <cols>
    <col min="1" max="1" width="4.85546875" style="11" customWidth="1"/>
    <col min="2" max="2" width="15.7109375" style="82" customWidth="1"/>
    <col min="3" max="3" width="8.85546875" style="11" customWidth="1"/>
    <col min="4" max="4" width="21.42578125" style="11" customWidth="1"/>
    <col min="5" max="5" width="19.42578125" style="11" customWidth="1"/>
    <col min="6" max="6" width="20.28515625" style="11" customWidth="1"/>
    <col min="7" max="7" width="19.28515625" style="11" customWidth="1"/>
    <col min="8" max="8" width="19.140625" style="11" customWidth="1"/>
    <col min="9" max="9" width="19.42578125" style="11" customWidth="1"/>
    <col min="10" max="11" width="19.140625" style="11" customWidth="1"/>
    <col min="12" max="12" width="20.5703125" style="45" customWidth="1"/>
    <col min="13" max="13" width="18.140625" style="11" customWidth="1"/>
    <col min="14" max="16384" width="9.140625" style="11"/>
  </cols>
  <sheetData>
    <row r="1" spans="1:12" hidden="1" x14ac:dyDescent="0.25">
      <c r="B1" s="82" t="s">
        <v>60</v>
      </c>
      <c r="C1" s="11" t="s">
        <v>55</v>
      </c>
      <c r="D1" s="55">
        <f>(D18+D25)/(D19+D26)</f>
        <v>5.1114042108238804</v>
      </c>
      <c r="E1" s="55">
        <f t="shared" ref="E1:K1" si="0">(E18+E25)/(E19+E26)</f>
        <v>0.70397766989672805</v>
      </c>
      <c r="F1" s="55">
        <f t="shared" si="0"/>
        <v>1.5748062045768629</v>
      </c>
      <c r="G1" s="55">
        <f>(G18+G25)/(G19+G26)</f>
        <v>26.298679225221637</v>
      </c>
      <c r="H1" s="55">
        <f t="shared" si="0"/>
        <v>18.409742437088916</v>
      </c>
      <c r="I1" s="55">
        <f t="shared" si="0"/>
        <v>8.7853068123179057</v>
      </c>
      <c r="J1" s="55">
        <f t="shared" si="0"/>
        <v>22.485769230769233</v>
      </c>
      <c r="K1" s="55">
        <f t="shared" si="0"/>
        <v>22.485769230769233</v>
      </c>
    </row>
    <row r="2" spans="1:12" hidden="1" x14ac:dyDescent="0.25">
      <c r="C2" s="11" t="s">
        <v>51</v>
      </c>
      <c r="D2" s="55">
        <f>(D30+D37)/(D31+D38)</f>
        <v>13.205679777689321</v>
      </c>
      <c r="E2" s="55">
        <f t="shared" ref="E2:K2" si="1">(E30+E37)/(E31+E38)</f>
        <v>13.335084826003943</v>
      </c>
      <c r="F2" s="55">
        <f t="shared" si="1"/>
        <v>18.964429558750034</v>
      </c>
      <c r="G2" s="55">
        <f>(G30+G37)/(G31+G38)</f>
        <v>18.1539565879973</v>
      </c>
      <c r="H2" s="55">
        <f t="shared" si="1"/>
        <v>10.609945251094457</v>
      </c>
      <c r="I2" s="55">
        <f t="shared" si="1"/>
        <v>5.6241039318439263</v>
      </c>
      <c r="J2" s="55">
        <f t="shared" si="1"/>
        <v>19</v>
      </c>
      <c r="K2" s="55">
        <f t="shared" si="1"/>
        <v>19</v>
      </c>
    </row>
    <row r="3" spans="1:12" hidden="1" x14ac:dyDescent="0.25">
      <c r="C3" s="11" t="s">
        <v>52</v>
      </c>
      <c r="D3" s="55">
        <f>(D78+D85)/(D79+D86)</f>
        <v>1.6824853821973889</v>
      </c>
      <c r="E3" s="55">
        <f t="shared" ref="E3:K3" si="2">(E78+E85)/(E79+E86)</f>
        <v>0.38025586666666666</v>
      </c>
      <c r="F3" s="55">
        <f t="shared" si="2"/>
        <v>0.52955483958601546</v>
      </c>
      <c r="G3" s="55">
        <f t="shared" si="2"/>
        <v>903.95774768304773</v>
      </c>
      <c r="H3" s="55" t="e">
        <f t="shared" si="2"/>
        <v>#DIV/0!</v>
      </c>
      <c r="I3" s="55" t="e">
        <f t="shared" si="2"/>
        <v>#DIV/0!</v>
      </c>
      <c r="J3" s="55" t="e">
        <f t="shared" si="2"/>
        <v>#DIV/0!</v>
      </c>
      <c r="K3" s="55" t="e">
        <f t="shared" si="2"/>
        <v>#DIV/0!</v>
      </c>
    </row>
    <row r="4" spans="1:12" hidden="1" x14ac:dyDescent="0.25">
      <c r="C4" s="11" t="s">
        <v>53</v>
      </c>
      <c r="D4" s="55">
        <f>(D114+D122)/(D116+D123)</f>
        <v>18.999999989092906</v>
      </c>
      <c r="E4" s="55" t="e">
        <f t="shared" ref="E4:K4" si="3">(E114+E122)/(E116+E123)</f>
        <v>#DIV/0!</v>
      </c>
      <c r="F4" s="55">
        <f t="shared" si="3"/>
        <v>18.999999832472067</v>
      </c>
      <c r="G4" s="78" t="e">
        <f>(G114+G122)/(G116+G123)</f>
        <v>#DIV/0!</v>
      </c>
      <c r="H4" s="55" t="e">
        <f t="shared" si="3"/>
        <v>#DIV/0!</v>
      </c>
      <c r="I4" s="55">
        <f t="shared" si="3"/>
        <v>19</v>
      </c>
      <c r="J4" s="55">
        <f t="shared" si="3"/>
        <v>19</v>
      </c>
      <c r="K4" s="55">
        <f t="shared" si="3"/>
        <v>19</v>
      </c>
    </row>
    <row r="5" spans="1:12" hidden="1" x14ac:dyDescent="0.25">
      <c r="C5" s="35" t="s">
        <v>54</v>
      </c>
      <c r="D5" s="35">
        <f>D18/D19</f>
        <v>2.8563044818769758</v>
      </c>
      <c r="E5" s="35">
        <f t="shared" ref="E5:K5" si="4">E18/E19</f>
        <v>0.70397766989672805</v>
      </c>
      <c r="F5" s="35">
        <f t="shared" si="4"/>
        <v>1.5748062045768629</v>
      </c>
      <c r="G5" s="35">
        <f t="shared" si="4"/>
        <v>26.298679225221637</v>
      </c>
      <c r="H5" s="35">
        <f t="shared" si="4"/>
        <v>18.409742437088916</v>
      </c>
      <c r="I5" s="35">
        <f t="shared" si="4"/>
        <v>7.7092712310174765</v>
      </c>
      <c r="J5" s="35" t="e">
        <f t="shared" si="4"/>
        <v>#DIV/0!</v>
      </c>
      <c r="K5" s="35" t="e">
        <f t="shared" si="4"/>
        <v>#DIV/0!</v>
      </c>
    </row>
    <row r="6" spans="1:12" hidden="1" x14ac:dyDescent="0.25">
      <c r="C6" s="35" t="s">
        <v>51</v>
      </c>
      <c r="D6" s="35">
        <f>D30/D31</f>
        <v>10.652740816294505</v>
      </c>
      <c r="E6" s="35">
        <f t="shared" ref="E6:K6" si="5">E30/E31</f>
        <v>13.335084826003943</v>
      </c>
      <c r="F6" s="35">
        <f t="shared" si="5"/>
        <v>18.964429558750034</v>
      </c>
      <c r="G6" s="35">
        <f t="shared" si="5"/>
        <v>18.1539565879973</v>
      </c>
      <c r="H6" s="35">
        <f t="shared" si="5"/>
        <v>10.609945251094457</v>
      </c>
      <c r="I6" s="35">
        <f t="shared" si="5"/>
        <v>5.6241039318439263</v>
      </c>
      <c r="J6" s="35" t="e">
        <f t="shared" si="5"/>
        <v>#DIV/0!</v>
      </c>
      <c r="K6" s="35" t="e">
        <f t="shared" si="5"/>
        <v>#DIV/0!</v>
      </c>
    </row>
    <row r="7" spans="1:12" hidden="1" x14ac:dyDescent="0.25">
      <c r="C7" s="35" t="s">
        <v>52</v>
      </c>
      <c r="D7" s="35">
        <f>D78/D79</f>
        <v>1.166026768251575</v>
      </c>
      <c r="E7" s="35">
        <f t="shared" ref="E7:K7" si="6">E78/E79</f>
        <v>0.38025586666666666</v>
      </c>
      <c r="F7" s="35">
        <f t="shared" si="6"/>
        <v>0.52955483958601546</v>
      </c>
      <c r="G7" s="35">
        <f t="shared" si="6"/>
        <v>903.95774768304773</v>
      </c>
      <c r="H7" s="35" t="e">
        <f t="shared" si="6"/>
        <v>#DIV/0!</v>
      </c>
      <c r="I7" s="35" t="e">
        <f t="shared" si="6"/>
        <v>#DIV/0!</v>
      </c>
      <c r="J7" s="35" t="e">
        <f t="shared" si="6"/>
        <v>#DIV/0!</v>
      </c>
      <c r="K7" s="35" t="e">
        <f t="shared" si="6"/>
        <v>#DIV/0!</v>
      </c>
    </row>
    <row r="8" spans="1:12" hidden="1" x14ac:dyDescent="0.25">
      <c r="C8" s="35" t="s">
        <v>53</v>
      </c>
      <c r="D8" s="35">
        <f>D114/D116</f>
        <v>18.999999832472067</v>
      </c>
      <c r="E8" s="35" t="e">
        <f t="shared" ref="E8:K8" si="7">E114/E116</f>
        <v>#DIV/0!</v>
      </c>
      <c r="F8" s="35">
        <f t="shared" si="7"/>
        <v>18.999999832472067</v>
      </c>
      <c r="G8" s="35" t="e">
        <f t="shared" si="7"/>
        <v>#DIV/0!</v>
      </c>
      <c r="H8" s="35" t="e">
        <f t="shared" si="7"/>
        <v>#DIV/0!</v>
      </c>
      <c r="I8" s="35" t="e">
        <f t="shared" si="7"/>
        <v>#DIV/0!</v>
      </c>
      <c r="J8" s="35" t="e">
        <f t="shared" si="7"/>
        <v>#DIV/0!</v>
      </c>
      <c r="K8" s="35" t="e">
        <f t="shared" si="7"/>
        <v>#DIV/0!</v>
      </c>
    </row>
    <row r="9" spans="1:12" hidden="1" x14ac:dyDescent="0.25">
      <c r="C9" s="11" t="s">
        <v>9</v>
      </c>
      <c r="D9" s="11">
        <f>D25/D26</f>
        <v>22.236785714285713</v>
      </c>
      <c r="E9" s="11" t="e">
        <f t="shared" ref="E9:K9" si="8">E25/E26</f>
        <v>#DIV/0!</v>
      </c>
      <c r="F9" s="11" t="e">
        <f t="shared" si="8"/>
        <v>#DIV/0!</v>
      </c>
      <c r="G9" s="11" t="e">
        <f t="shared" si="8"/>
        <v>#DIV/0!</v>
      </c>
      <c r="H9" s="11" t="e">
        <f t="shared" si="8"/>
        <v>#DIV/0!</v>
      </c>
      <c r="I9" s="11">
        <f t="shared" si="8"/>
        <v>19</v>
      </c>
      <c r="J9" s="11">
        <f t="shared" si="8"/>
        <v>22.485769230769233</v>
      </c>
      <c r="K9" s="11">
        <f t="shared" si="8"/>
        <v>22.485769230769233</v>
      </c>
    </row>
    <row r="10" spans="1:12" hidden="1" x14ac:dyDescent="0.25">
      <c r="C10" s="11" t="s">
        <v>51</v>
      </c>
      <c r="D10" s="11">
        <f>D37/D38</f>
        <v>19</v>
      </c>
      <c r="E10" s="11" t="e">
        <f t="shared" ref="E10:K10" si="9">E37/E38</f>
        <v>#DIV/0!</v>
      </c>
      <c r="F10" s="11" t="e">
        <f t="shared" si="9"/>
        <v>#DIV/0!</v>
      </c>
      <c r="G10" s="11" t="e">
        <f t="shared" si="9"/>
        <v>#DIV/0!</v>
      </c>
      <c r="H10" s="11" t="e">
        <f t="shared" si="9"/>
        <v>#DIV/0!</v>
      </c>
      <c r="I10" s="11" t="e">
        <f t="shared" si="9"/>
        <v>#DIV/0!</v>
      </c>
      <c r="J10" s="11">
        <f t="shared" si="9"/>
        <v>19</v>
      </c>
      <c r="K10" s="11">
        <f t="shared" si="9"/>
        <v>19</v>
      </c>
    </row>
    <row r="11" spans="1:12" hidden="1" x14ac:dyDescent="0.25">
      <c r="C11" s="11" t="s">
        <v>52</v>
      </c>
      <c r="D11" s="11" t="e">
        <f>D85/D86</f>
        <v>#DIV/0!</v>
      </c>
      <c r="E11" s="11" t="e">
        <f t="shared" ref="E11:K11" si="10">E85/E86</f>
        <v>#DIV/0!</v>
      </c>
      <c r="F11" s="11" t="e">
        <f t="shared" si="10"/>
        <v>#DIV/0!</v>
      </c>
      <c r="G11" s="11" t="e">
        <f t="shared" si="10"/>
        <v>#DIV/0!</v>
      </c>
      <c r="H11" s="11" t="e">
        <f t="shared" si="10"/>
        <v>#DIV/0!</v>
      </c>
      <c r="I11" s="11" t="e">
        <f t="shared" si="10"/>
        <v>#DIV/0!</v>
      </c>
      <c r="J11" s="11" t="e">
        <f t="shared" si="10"/>
        <v>#DIV/0!</v>
      </c>
      <c r="K11" s="11" t="e">
        <f t="shared" si="10"/>
        <v>#DIV/0!</v>
      </c>
    </row>
    <row r="12" spans="1:12" hidden="1" x14ac:dyDescent="0.25">
      <c r="C12" s="11" t="s">
        <v>53</v>
      </c>
      <c r="D12" s="11" t="e">
        <f>D85/D86</f>
        <v>#DIV/0!</v>
      </c>
      <c r="E12" s="11" t="e">
        <f t="shared" ref="E12:K12" si="11">E85/E86</f>
        <v>#DIV/0!</v>
      </c>
      <c r="F12" s="11" t="e">
        <f t="shared" si="11"/>
        <v>#DIV/0!</v>
      </c>
      <c r="G12" s="11" t="e">
        <f t="shared" si="11"/>
        <v>#DIV/0!</v>
      </c>
      <c r="H12" s="11" t="e">
        <f t="shared" si="11"/>
        <v>#DIV/0!</v>
      </c>
      <c r="I12" s="11" t="e">
        <f t="shared" si="11"/>
        <v>#DIV/0!</v>
      </c>
      <c r="J12" s="11" t="e">
        <f t="shared" si="11"/>
        <v>#DIV/0!</v>
      </c>
      <c r="K12" s="11" t="e">
        <f t="shared" si="11"/>
        <v>#DIV/0!</v>
      </c>
    </row>
    <row r="14" spans="1:12" x14ac:dyDescent="0.25">
      <c r="A14" s="10" t="s">
        <v>0</v>
      </c>
      <c r="B14" s="83" t="s">
        <v>1</v>
      </c>
      <c r="C14" s="10" t="s">
        <v>2</v>
      </c>
      <c r="D14" s="10" t="s">
        <v>3</v>
      </c>
      <c r="E14" s="10">
        <v>2018</v>
      </c>
      <c r="F14" s="10">
        <v>2019</v>
      </c>
      <c r="G14" s="10">
        <v>2020</v>
      </c>
      <c r="H14" s="10">
        <v>2021</v>
      </c>
      <c r="I14" s="10">
        <v>2022</v>
      </c>
      <c r="J14" s="10">
        <v>2023</v>
      </c>
      <c r="K14" s="10">
        <v>2024</v>
      </c>
    </row>
    <row r="15" spans="1:12" x14ac:dyDescent="0.25">
      <c r="A15" s="10">
        <v>1</v>
      </c>
      <c r="B15" s="83"/>
      <c r="C15" s="10"/>
      <c r="D15" s="31">
        <f>SUM(E15:K15)</f>
        <v>1556365716.02</v>
      </c>
      <c r="E15" s="31">
        <f>E27+E75+E111</f>
        <v>131073660</v>
      </c>
      <c r="F15" s="54">
        <f t="shared" ref="E15:L18" si="12">F27+F75+F111</f>
        <v>359867704.62000006</v>
      </c>
      <c r="G15" s="31">
        <f t="shared" si="12"/>
        <v>173630128.69999999</v>
      </c>
      <c r="H15" s="31">
        <f>H27+H75+H111</f>
        <v>75811821.609999999</v>
      </c>
      <c r="I15" s="31">
        <f>I27+I75+I111</f>
        <v>205352401.08999997</v>
      </c>
      <c r="J15" s="31">
        <f t="shared" si="12"/>
        <v>305315000</v>
      </c>
      <c r="K15" s="31">
        <f t="shared" si="12"/>
        <v>305315000</v>
      </c>
      <c r="L15" s="46">
        <f>SUM(D17:D19)+D23++D21</f>
        <v>1556365716.02</v>
      </c>
    </row>
    <row r="16" spans="1:12" x14ac:dyDescent="0.25">
      <c r="A16" s="10"/>
      <c r="B16" s="83"/>
      <c r="C16" s="10" t="s">
        <v>22</v>
      </c>
      <c r="D16" s="31">
        <f t="shared" ref="D16:D79" si="13">SUM(E16:K16)</f>
        <v>819981116.01999998</v>
      </c>
      <c r="E16" s="31">
        <f t="shared" si="12"/>
        <v>131073660</v>
      </c>
      <c r="F16" s="54">
        <f t="shared" si="12"/>
        <v>274113104.62</v>
      </c>
      <c r="G16" s="54">
        <f t="shared" si="12"/>
        <v>173630128.69999999</v>
      </c>
      <c r="H16" s="54">
        <f t="shared" si="12"/>
        <v>75811821.609999999</v>
      </c>
      <c r="I16" s="54">
        <f t="shared" si="12"/>
        <v>165352401.08999997</v>
      </c>
      <c r="J16" s="31">
        <f t="shared" si="12"/>
        <v>0</v>
      </c>
      <c r="K16" s="31">
        <f t="shared" si="12"/>
        <v>0</v>
      </c>
      <c r="L16" s="47">
        <f>L15-D15</f>
        <v>0</v>
      </c>
    </row>
    <row r="17" spans="1:13" x14ac:dyDescent="0.25">
      <c r="A17" s="10"/>
      <c r="B17" s="83"/>
      <c r="C17" s="10" t="s">
        <v>5</v>
      </c>
      <c r="D17" s="31">
        <f t="shared" si="13"/>
        <v>0</v>
      </c>
      <c r="E17" s="31">
        <f t="shared" si="12"/>
        <v>0</v>
      </c>
      <c r="F17" s="31">
        <f t="shared" si="12"/>
        <v>0</v>
      </c>
      <c r="G17" s="31">
        <f t="shared" si="12"/>
        <v>0</v>
      </c>
      <c r="H17" s="31">
        <f t="shared" si="12"/>
        <v>0</v>
      </c>
      <c r="I17" s="31">
        <f t="shared" si="12"/>
        <v>0</v>
      </c>
      <c r="J17" s="31">
        <f t="shared" si="12"/>
        <v>0</v>
      </c>
      <c r="K17" s="31">
        <f t="shared" si="12"/>
        <v>0</v>
      </c>
      <c r="L17" s="45">
        <f>L16-D21</f>
        <v>-85754600</v>
      </c>
    </row>
    <row r="18" spans="1:13" x14ac:dyDescent="0.25">
      <c r="A18" s="10"/>
      <c r="B18" s="83"/>
      <c r="C18" s="10" t="s">
        <v>6</v>
      </c>
      <c r="D18" s="31">
        <f t="shared" si="13"/>
        <v>607347201.89999998</v>
      </c>
      <c r="E18" s="31">
        <f t="shared" si="12"/>
        <v>54151490</v>
      </c>
      <c r="F18" s="31">
        <f t="shared" si="12"/>
        <v>167653401.31</v>
      </c>
      <c r="G18" s="31">
        <f t="shared" si="12"/>
        <v>167269743.00999999</v>
      </c>
      <c r="H18" s="31">
        <f t="shared" si="12"/>
        <v>71905957.229999989</v>
      </c>
      <c r="I18" s="31">
        <f>I30+I78+I114</f>
        <v>146366610.34999999</v>
      </c>
      <c r="J18" s="31">
        <f t="shared" si="12"/>
        <v>0</v>
      </c>
      <c r="K18" s="31">
        <f t="shared" si="12"/>
        <v>0</v>
      </c>
    </row>
    <row r="19" spans="1:13" x14ac:dyDescent="0.25">
      <c r="A19" s="10"/>
      <c r="B19" s="83"/>
      <c r="C19" s="10" t="s">
        <v>7</v>
      </c>
      <c r="D19" s="31">
        <f t="shared" si="13"/>
        <v>212633914.12</v>
      </c>
      <c r="E19" s="31">
        <f t="shared" ref="E19:K26" si="14">E31+E79+E116</f>
        <v>76922170</v>
      </c>
      <c r="F19" s="31">
        <f t="shared" si="14"/>
        <v>106459703.31</v>
      </c>
      <c r="G19" s="31">
        <f t="shared" si="14"/>
        <v>6360385.6900000004</v>
      </c>
      <c r="H19" s="31">
        <f t="shared" si="14"/>
        <v>3905864.38</v>
      </c>
      <c r="I19" s="31">
        <f t="shared" si="14"/>
        <v>18985790.739999998</v>
      </c>
      <c r="J19" s="31">
        <f t="shared" si="14"/>
        <v>0</v>
      </c>
      <c r="K19" s="31">
        <f t="shared" si="14"/>
        <v>0</v>
      </c>
    </row>
    <row r="20" spans="1:13" x14ac:dyDescent="0.25">
      <c r="A20" s="9"/>
      <c r="B20" s="84"/>
      <c r="C20" s="9" t="s">
        <v>44</v>
      </c>
      <c r="D20" s="31">
        <f t="shared" si="13"/>
        <v>0</v>
      </c>
      <c r="E20" s="39">
        <f t="shared" ref="E20:F20" si="15">E143</f>
        <v>0</v>
      </c>
      <c r="F20" s="39">
        <f t="shared" si="15"/>
        <v>0</v>
      </c>
      <c r="G20" s="39">
        <f>G143</f>
        <v>0</v>
      </c>
      <c r="H20" s="39">
        <f t="shared" ref="H20:K20" si="16">H143</f>
        <v>0</v>
      </c>
      <c r="I20" s="39">
        <f t="shared" si="16"/>
        <v>0</v>
      </c>
      <c r="J20" s="39">
        <f t="shared" si="16"/>
        <v>0</v>
      </c>
      <c r="K20" s="39">
        <f t="shared" si="16"/>
        <v>0</v>
      </c>
    </row>
    <row r="21" spans="1:13" x14ac:dyDescent="0.25">
      <c r="A21" s="10"/>
      <c r="B21" s="83"/>
      <c r="C21" s="10" t="s">
        <v>43</v>
      </c>
      <c r="D21" s="31">
        <f t="shared" si="13"/>
        <v>85754600</v>
      </c>
      <c r="E21" s="31">
        <f t="shared" si="14"/>
        <v>0</v>
      </c>
      <c r="F21" s="31">
        <f t="shared" si="14"/>
        <v>85754600</v>
      </c>
      <c r="G21" s="31">
        <f t="shared" si="14"/>
        <v>0</v>
      </c>
      <c r="H21" s="31">
        <f t="shared" si="14"/>
        <v>0</v>
      </c>
      <c r="I21" s="31">
        <f t="shared" si="14"/>
        <v>0</v>
      </c>
      <c r="J21" s="31">
        <f t="shared" si="14"/>
        <v>0</v>
      </c>
      <c r="K21" s="31">
        <f t="shared" si="14"/>
        <v>0</v>
      </c>
    </row>
    <row r="22" spans="1:13" x14ac:dyDescent="0.25">
      <c r="A22" s="10"/>
      <c r="B22" s="83"/>
      <c r="C22" s="10" t="s">
        <v>8</v>
      </c>
      <c r="D22" s="31">
        <f t="shared" si="13"/>
        <v>819981116.01999998</v>
      </c>
      <c r="E22" s="31">
        <f t="shared" si="14"/>
        <v>131073660</v>
      </c>
      <c r="F22" s="31">
        <f t="shared" si="14"/>
        <v>274113104.62</v>
      </c>
      <c r="G22" s="31">
        <f t="shared" si="14"/>
        <v>173630128.69999999</v>
      </c>
      <c r="H22" s="31">
        <f>H34+H82+H119</f>
        <v>75811821.609999999</v>
      </c>
      <c r="I22" s="31">
        <f>I34+I82+I119</f>
        <v>165352401.08999997</v>
      </c>
      <c r="J22" s="31">
        <f t="shared" si="14"/>
        <v>0</v>
      </c>
      <c r="K22" s="31">
        <f t="shared" si="14"/>
        <v>0</v>
      </c>
      <c r="L22" s="46">
        <f>SUM(D22:D23)</f>
        <v>1470611116.02</v>
      </c>
      <c r="M22" s="55">
        <f>L22-D15</f>
        <v>-85754600</v>
      </c>
    </row>
    <row r="23" spans="1:13" x14ac:dyDescent="0.25">
      <c r="A23" s="10"/>
      <c r="B23" s="83"/>
      <c r="C23" s="10" t="s">
        <v>9</v>
      </c>
      <c r="D23" s="31">
        <f t="shared" si="13"/>
        <v>650630000</v>
      </c>
      <c r="E23" s="31">
        <f t="shared" si="14"/>
        <v>0</v>
      </c>
      <c r="F23" s="31">
        <f t="shared" si="14"/>
        <v>0</v>
      </c>
      <c r="G23" s="31">
        <f t="shared" si="14"/>
        <v>0</v>
      </c>
      <c r="H23" s="31">
        <f t="shared" si="14"/>
        <v>0</v>
      </c>
      <c r="I23" s="31">
        <f t="shared" si="14"/>
        <v>40000000</v>
      </c>
      <c r="J23" s="31">
        <f t="shared" si="14"/>
        <v>305315000</v>
      </c>
      <c r="K23" s="31">
        <f t="shared" si="14"/>
        <v>305315000</v>
      </c>
      <c r="L23" s="46">
        <f>SUM(D24:D26)</f>
        <v>650630000</v>
      </c>
    </row>
    <row r="24" spans="1:13" x14ac:dyDescent="0.25">
      <c r="A24" s="10"/>
      <c r="B24" s="83"/>
      <c r="C24" s="10" t="s">
        <v>5</v>
      </c>
      <c r="D24" s="31">
        <f t="shared" si="13"/>
        <v>0</v>
      </c>
      <c r="E24" s="31">
        <f t="shared" si="14"/>
        <v>0</v>
      </c>
      <c r="F24" s="31">
        <f t="shared" si="14"/>
        <v>0</v>
      </c>
      <c r="G24" s="31">
        <f t="shared" si="14"/>
        <v>0</v>
      </c>
      <c r="H24" s="31">
        <f t="shared" si="14"/>
        <v>0</v>
      </c>
      <c r="I24" s="31">
        <f t="shared" si="14"/>
        <v>0</v>
      </c>
      <c r="J24" s="31">
        <f t="shared" si="14"/>
        <v>0</v>
      </c>
      <c r="K24" s="31">
        <f t="shared" si="14"/>
        <v>0</v>
      </c>
    </row>
    <row r="25" spans="1:13" x14ac:dyDescent="0.25">
      <c r="A25" s="10"/>
      <c r="B25" s="83"/>
      <c r="C25" s="10" t="s">
        <v>6</v>
      </c>
      <c r="D25" s="31">
        <f t="shared" si="13"/>
        <v>622630000</v>
      </c>
      <c r="E25" s="31">
        <f t="shared" si="14"/>
        <v>0</v>
      </c>
      <c r="F25" s="31">
        <f t="shared" si="14"/>
        <v>0</v>
      </c>
      <c r="G25" s="31">
        <f t="shared" si="14"/>
        <v>0</v>
      </c>
      <c r="H25" s="31">
        <f t="shared" si="14"/>
        <v>0</v>
      </c>
      <c r="I25" s="31">
        <f t="shared" si="14"/>
        <v>38000000</v>
      </c>
      <c r="J25" s="31">
        <f t="shared" si="14"/>
        <v>292315000</v>
      </c>
      <c r="K25" s="31">
        <f t="shared" si="14"/>
        <v>292315000</v>
      </c>
    </row>
    <row r="26" spans="1:13" x14ac:dyDescent="0.25">
      <c r="A26" s="10"/>
      <c r="B26" s="83"/>
      <c r="C26" s="10" t="s">
        <v>7</v>
      </c>
      <c r="D26" s="31">
        <f t="shared" si="13"/>
        <v>28000000</v>
      </c>
      <c r="E26" s="31">
        <f t="shared" si="14"/>
        <v>0</v>
      </c>
      <c r="F26" s="31">
        <f t="shared" si="14"/>
        <v>0</v>
      </c>
      <c r="G26" s="31">
        <f t="shared" si="14"/>
        <v>0</v>
      </c>
      <c r="H26" s="31">
        <f t="shared" si="14"/>
        <v>0</v>
      </c>
      <c r="I26" s="31">
        <f t="shared" si="14"/>
        <v>2000000</v>
      </c>
      <c r="J26" s="31">
        <f t="shared" si="14"/>
        <v>13000000</v>
      </c>
      <c r="K26" s="31">
        <f t="shared" si="14"/>
        <v>13000000</v>
      </c>
    </row>
    <row r="27" spans="1:13" ht="30" x14ac:dyDescent="0.25">
      <c r="A27" s="10">
        <v>2</v>
      </c>
      <c r="B27" s="83" t="s">
        <v>38</v>
      </c>
      <c r="C27" s="10"/>
      <c r="D27" s="31">
        <f t="shared" si="13"/>
        <v>743165380.94000006</v>
      </c>
      <c r="E27" s="31">
        <f>SUM(E29:E32)+E35</f>
        <v>27554470</v>
      </c>
      <c r="F27" s="54">
        <f t="shared" ref="F27:I27" si="17">SUM(F29:F32)+F35</f>
        <v>103793798.53999999</v>
      </c>
      <c r="G27" s="54">
        <f t="shared" si="17"/>
        <v>120706389.7</v>
      </c>
      <c r="H27" s="31">
        <f t="shared" si="17"/>
        <v>45346871.609999999</v>
      </c>
      <c r="I27" s="31">
        <f t="shared" si="17"/>
        <v>125763851.08999999</v>
      </c>
      <c r="J27" s="31">
        <f t="shared" ref="J27:K27" si="18">SUM(J29:J32)+J35</f>
        <v>160000000</v>
      </c>
      <c r="K27" s="31">
        <f t="shared" si="18"/>
        <v>160000000</v>
      </c>
    </row>
    <row r="28" spans="1:13" x14ac:dyDescent="0.25">
      <c r="A28" s="10"/>
      <c r="B28" s="83"/>
      <c r="C28" s="10" t="s">
        <v>22</v>
      </c>
      <c r="D28" s="31">
        <f t="shared" si="13"/>
        <v>423165380.94</v>
      </c>
      <c r="E28" s="32">
        <f t="shared" ref="E28:K32" si="19">E40+E52+E64</f>
        <v>27554470</v>
      </c>
      <c r="F28" s="70">
        <f t="shared" si="19"/>
        <v>103793798.53999999</v>
      </c>
      <c r="G28" s="32">
        <f t="shared" si="19"/>
        <v>120706389.7</v>
      </c>
      <c r="H28" s="32">
        <f t="shared" si="19"/>
        <v>45346871.609999999</v>
      </c>
      <c r="I28" s="32">
        <f t="shared" si="19"/>
        <v>125763851.08999999</v>
      </c>
      <c r="J28" s="32">
        <f t="shared" si="19"/>
        <v>0</v>
      </c>
      <c r="K28" s="32">
        <f t="shared" si="19"/>
        <v>0</v>
      </c>
    </row>
    <row r="29" spans="1:13" x14ac:dyDescent="0.25">
      <c r="A29" s="10"/>
      <c r="B29" s="83"/>
      <c r="C29" s="10" t="s">
        <v>5</v>
      </c>
      <c r="D29" s="31">
        <f t="shared" si="13"/>
        <v>0</v>
      </c>
      <c r="E29" s="32">
        <f t="shared" si="19"/>
        <v>0</v>
      </c>
      <c r="F29" s="32">
        <f t="shared" si="19"/>
        <v>0</v>
      </c>
      <c r="G29" s="32">
        <f t="shared" si="19"/>
        <v>0</v>
      </c>
      <c r="H29" s="32">
        <f t="shared" si="19"/>
        <v>0</v>
      </c>
      <c r="I29" s="32">
        <f t="shared" si="19"/>
        <v>0</v>
      </c>
      <c r="J29" s="32">
        <f t="shared" si="19"/>
        <v>0</v>
      </c>
      <c r="K29" s="32">
        <f t="shared" si="19"/>
        <v>0</v>
      </c>
    </row>
    <row r="30" spans="1:13" x14ac:dyDescent="0.25">
      <c r="A30" s="10"/>
      <c r="B30" s="83"/>
      <c r="C30" s="10" t="s">
        <v>6</v>
      </c>
      <c r="D30" s="31">
        <f t="shared" si="13"/>
        <v>386850715.77999997</v>
      </c>
      <c r="E30" s="32">
        <f t="shared" si="19"/>
        <v>25632300</v>
      </c>
      <c r="F30" s="32">
        <f t="shared" si="19"/>
        <v>98594862.189999998</v>
      </c>
      <c r="G30" s="32">
        <f t="shared" si="19"/>
        <v>114404486.01000001</v>
      </c>
      <c r="H30" s="32">
        <f t="shared" si="19"/>
        <v>41441007.229999997</v>
      </c>
      <c r="I30" s="32">
        <f t="shared" si="19"/>
        <v>106778060.34999999</v>
      </c>
      <c r="J30" s="32">
        <f t="shared" si="19"/>
        <v>0</v>
      </c>
      <c r="K30" s="32">
        <f t="shared" si="19"/>
        <v>0</v>
      </c>
    </row>
    <row r="31" spans="1:13" x14ac:dyDescent="0.25">
      <c r="A31" s="10"/>
      <c r="B31" s="83"/>
      <c r="C31" s="10" t="s">
        <v>7</v>
      </c>
      <c r="D31" s="31">
        <f t="shared" si="13"/>
        <v>36314665.159999996</v>
      </c>
      <c r="E31" s="32">
        <f t="shared" si="19"/>
        <v>1922170</v>
      </c>
      <c r="F31" s="32">
        <f t="shared" si="19"/>
        <v>5198936.3499999996</v>
      </c>
      <c r="G31" s="32">
        <f>G43+G55+G67</f>
        <v>6301903.6900000004</v>
      </c>
      <c r="H31" s="32">
        <f t="shared" si="19"/>
        <v>3905864.38</v>
      </c>
      <c r="I31" s="32">
        <f t="shared" si="19"/>
        <v>18985790.739999998</v>
      </c>
      <c r="J31" s="32">
        <f t="shared" si="19"/>
        <v>0</v>
      </c>
      <c r="K31" s="32">
        <f t="shared" si="19"/>
        <v>0</v>
      </c>
    </row>
    <row r="32" spans="1:13" x14ac:dyDescent="0.25">
      <c r="A32" s="10"/>
      <c r="B32" s="83"/>
      <c r="C32" s="10" t="s">
        <v>36</v>
      </c>
      <c r="D32" s="31">
        <f t="shared" si="13"/>
        <v>0</v>
      </c>
      <c r="E32" s="32">
        <f t="shared" si="19"/>
        <v>0</v>
      </c>
      <c r="F32" s="32">
        <f t="shared" si="19"/>
        <v>0</v>
      </c>
      <c r="G32" s="32">
        <f t="shared" si="19"/>
        <v>0</v>
      </c>
      <c r="H32" s="32">
        <f t="shared" si="19"/>
        <v>0</v>
      </c>
      <c r="I32" s="32">
        <f t="shared" si="19"/>
        <v>0</v>
      </c>
      <c r="J32" s="32">
        <f t="shared" si="19"/>
        <v>0</v>
      </c>
      <c r="K32" s="32">
        <f t="shared" si="19"/>
        <v>0</v>
      </c>
    </row>
    <row r="33" spans="1:12" x14ac:dyDescent="0.25">
      <c r="A33" s="10"/>
      <c r="B33" s="83"/>
      <c r="C33" s="10" t="s">
        <v>43</v>
      </c>
      <c r="D33" s="31">
        <f t="shared" si="13"/>
        <v>0</v>
      </c>
      <c r="E33" s="32"/>
      <c r="F33" s="32"/>
      <c r="G33" s="32"/>
      <c r="H33" s="32"/>
      <c r="I33" s="32"/>
      <c r="J33" s="32"/>
      <c r="K33" s="32"/>
    </row>
    <row r="34" spans="1:12" x14ac:dyDescent="0.25">
      <c r="A34" s="10"/>
      <c r="B34" s="83"/>
      <c r="C34" s="10" t="s">
        <v>8</v>
      </c>
      <c r="D34" s="31">
        <f t="shared" si="13"/>
        <v>423165380.94</v>
      </c>
      <c r="E34" s="32">
        <f t="shared" ref="E34:K38" si="20">E46+E58+E70</f>
        <v>27554470</v>
      </c>
      <c r="F34" s="32">
        <f t="shared" si="20"/>
        <v>103793798.53999999</v>
      </c>
      <c r="G34" s="32">
        <f t="shared" si="20"/>
        <v>120706389.7</v>
      </c>
      <c r="H34" s="32">
        <f t="shared" si="20"/>
        <v>45346871.609999999</v>
      </c>
      <c r="I34" s="32">
        <f t="shared" si="20"/>
        <v>125763851.08999999</v>
      </c>
      <c r="J34" s="32">
        <f t="shared" si="20"/>
        <v>0</v>
      </c>
      <c r="K34" s="32">
        <f t="shared" si="20"/>
        <v>0</v>
      </c>
    </row>
    <row r="35" spans="1:12" x14ac:dyDescent="0.25">
      <c r="A35" s="10"/>
      <c r="B35" s="83"/>
      <c r="C35" s="10" t="s">
        <v>9</v>
      </c>
      <c r="D35" s="31">
        <f t="shared" si="13"/>
        <v>320000000</v>
      </c>
      <c r="E35" s="32">
        <f t="shared" si="20"/>
        <v>0</v>
      </c>
      <c r="F35" s="32">
        <f t="shared" si="20"/>
        <v>0</v>
      </c>
      <c r="G35" s="32">
        <f t="shared" si="20"/>
        <v>0</v>
      </c>
      <c r="H35" s="32">
        <f t="shared" si="20"/>
        <v>0</v>
      </c>
      <c r="I35" s="32">
        <f t="shared" si="20"/>
        <v>0</v>
      </c>
      <c r="J35" s="32">
        <f t="shared" si="20"/>
        <v>160000000</v>
      </c>
      <c r="K35" s="32">
        <f t="shared" si="20"/>
        <v>160000000</v>
      </c>
    </row>
    <row r="36" spans="1:12" x14ac:dyDescent="0.25">
      <c r="A36" s="10"/>
      <c r="B36" s="83"/>
      <c r="C36" s="10" t="s">
        <v>5</v>
      </c>
      <c r="D36" s="31">
        <f t="shared" si="13"/>
        <v>0</v>
      </c>
      <c r="E36" s="32">
        <f t="shared" si="20"/>
        <v>0</v>
      </c>
      <c r="F36" s="32">
        <f t="shared" si="20"/>
        <v>0</v>
      </c>
      <c r="G36" s="32">
        <f t="shared" si="20"/>
        <v>0</v>
      </c>
      <c r="H36" s="32">
        <f t="shared" si="20"/>
        <v>0</v>
      </c>
      <c r="I36" s="32">
        <f t="shared" si="20"/>
        <v>0</v>
      </c>
      <c r="J36" s="32">
        <f t="shared" si="20"/>
        <v>0</v>
      </c>
      <c r="K36" s="32">
        <f t="shared" si="20"/>
        <v>0</v>
      </c>
    </row>
    <row r="37" spans="1:12" x14ac:dyDescent="0.25">
      <c r="A37" s="10"/>
      <c r="B37" s="83"/>
      <c r="C37" s="10" t="s">
        <v>6</v>
      </c>
      <c r="D37" s="31">
        <f t="shared" si="13"/>
        <v>304000000</v>
      </c>
      <c r="E37" s="32">
        <f t="shared" si="20"/>
        <v>0</v>
      </c>
      <c r="F37" s="32">
        <f t="shared" si="20"/>
        <v>0</v>
      </c>
      <c r="G37" s="32">
        <f t="shared" si="20"/>
        <v>0</v>
      </c>
      <c r="H37" s="32">
        <f t="shared" si="20"/>
        <v>0</v>
      </c>
      <c r="I37" s="32">
        <f t="shared" si="20"/>
        <v>0</v>
      </c>
      <c r="J37" s="32">
        <f t="shared" si="20"/>
        <v>152000000</v>
      </c>
      <c r="K37" s="32">
        <f t="shared" si="20"/>
        <v>152000000</v>
      </c>
    </row>
    <row r="38" spans="1:12" x14ac:dyDescent="0.25">
      <c r="A38" s="10"/>
      <c r="B38" s="83"/>
      <c r="C38" s="10" t="s">
        <v>7</v>
      </c>
      <c r="D38" s="31">
        <f t="shared" si="13"/>
        <v>16000000</v>
      </c>
      <c r="E38" s="32">
        <f t="shared" si="20"/>
        <v>0</v>
      </c>
      <c r="F38" s="32">
        <f t="shared" si="20"/>
        <v>0</v>
      </c>
      <c r="G38" s="32">
        <f t="shared" si="20"/>
        <v>0</v>
      </c>
      <c r="H38" s="32">
        <f t="shared" si="20"/>
        <v>0</v>
      </c>
      <c r="I38" s="32">
        <f t="shared" si="20"/>
        <v>0</v>
      </c>
      <c r="J38" s="32">
        <f t="shared" si="20"/>
        <v>8000000</v>
      </c>
      <c r="K38" s="32">
        <f t="shared" si="20"/>
        <v>8000000</v>
      </c>
    </row>
    <row r="39" spans="1:12" ht="45" x14ac:dyDescent="0.25">
      <c r="A39" s="10" t="s">
        <v>10</v>
      </c>
      <c r="B39" s="83" t="s">
        <v>59</v>
      </c>
      <c r="C39" s="10"/>
      <c r="D39" s="31">
        <f t="shared" si="13"/>
        <v>742980558.15999997</v>
      </c>
      <c r="E39" s="31">
        <f>SUM(E41:E44)+E47</f>
        <v>27554470</v>
      </c>
      <c r="F39" s="31">
        <f t="shared" ref="F39:I39" si="21">SUM(F41:F44)+F47</f>
        <v>103784065.45999999</v>
      </c>
      <c r="G39" s="31">
        <f t="shared" si="21"/>
        <v>120531300</v>
      </c>
      <c r="H39" s="31">
        <f t="shared" si="21"/>
        <v>45346871.609999999</v>
      </c>
      <c r="I39" s="54">
        <f t="shared" si="21"/>
        <v>125763851.08999999</v>
      </c>
      <c r="J39" s="31">
        <f t="shared" ref="J39:K39" si="22">SUM(J41:J44)+J47</f>
        <v>160000000</v>
      </c>
      <c r="K39" s="31">
        <f t="shared" si="22"/>
        <v>160000000</v>
      </c>
    </row>
    <row r="40" spans="1:12" ht="30" x14ac:dyDescent="0.25">
      <c r="A40" s="10"/>
      <c r="B40" s="83" t="s">
        <v>42</v>
      </c>
      <c r="C40" s="10" t="s">
        <v>22</v>
      </c>
      <c r="D40" s="31">
        <f t="shared" si="13"/>
        <v>422980558.15999997</v>
      </c>
      <c r="E40" s="33">
        <f>E41+E42+E43+E44</f>
        <v>27554470</v>
      </c>
      <c r="F40" s="33">
        <f t="shared" ref="F40:K40" si="23">F41+F42+F43+F44</f>
        <v>103784065.45999999</v>
      </c>
      <c r="G40" s="33">
        <f t="shared" si="23"/>
        <v>120531300</v>
      </c>
      <c r="H40" s="33">
        <f t="shared" si="23"/>
        <v>45346871.609999999</v>
      </c>
      <c r="I40" s="33">
        <f t="shared" si="23"/>
        <v>125763851.08999999</v>
      </c>
      <c r="J40" s="33">
        <f t="shared" si="23"/>
        <v>0</v>
      </c>
      <c r="K40" s="33">
        <f t="shared" si="23"/>
        <v>0</v>
      </c>
    </row>
    <row r="41" spans="1:12" x14ac:dyDescent="0.25">
      <c r="A41" s="10"/>
      <c r="B41" s="83"/>
      <c r="C41" s="10" t="s">
        <v>5</v>
      </c>
      <c r="D41" s="31">
        <f t="shared" si="13"/>
        <v>0</v>
      </c>
      <c r="E41" s="29"/>
      <c r="F41" s="29"/>
      <c r="G41" s="29"/>
      <c r="H41" s="29"/>
      <c r="I41" s="29"/>
      <c r="J41" s="29"/>
      <c r="K41" s="29"/>
    </row>
    <row r="42" spans="1:12" x14ac:dyDescent="0.25">
      <c r="A42" s="10"/>
      <c r="B42" s="83"/>
      <c r="C42" s="10" t="s">
        <v>6</v>
      </c>
      <c r="D42" s="31">
        <f t="shared" si="13"/>
        <v>386850715.77999997</v>
      </c>
      <c r="E42" s="29">
        <f>(25095.27+537.03)*1000</f>
        <v>25632300</v>
      </c>
      <c r="F42" s="53">
        <v>98594862.189999998</v>
      </c>
      <c r="G42" s="76">
        <v>114404486.01000001</v>
      </c>
      <c r="H42" s="68">
        <v>41441007.229999997</v>
      </c>
      <c r="I42" s="68">
        <v>106778060.34999999</v>
      </c>
      <c r="J42" s="29"/>
      <c r="K42" s="29"/>
      <c r="L42" s="45">
        <f>G42+G49</f>
        <v>114404486.01000001</v>
      </c>
    </row>
    <row r="43" spans="1:12" x14ac:dyDescent="0.25">
      <c r="A43" s="10"/>
      <c r="B43" s="83"/>
      <c r="C43" s="10" t="s">
        <v>7</v>
      </c>
      <c r="D43" s="31">
        <f t="shared" si="13"/>
        <v>36129842.379999995</v>
      </c>
      <c r="E43" s="30">
        <f>(1320.8+28.27+573.1)*1000</f>
        <v>1922170</v>
      </c>
      <c r="F43" s="52">
        <v>5189203.2699999996</v>
      </c>
      <c r="G43" s="75">
        <v>6126813.9900000002</v>
      </c>
      <c r="H43" s="69">
        <v>3905864.38</v>
      </c>
      <c r="I43" s="69">
        <v>18985790.739999998</v>
      </c>
      <c r="J43" s="30"/>
      <c r="K43" s="30"/>
      <c r="L43" s="45">
        <f>G43+G50+G55</f>
        <v>6301903.6900000004</v>
      </c>
    </row>
    <row r="44" spans="1:12" x14ac:dyDescent="0.25">
      <c r="A44" s="10"/>
      <c r="B44" s="83"/>
      <c r="C44" s="10" t="s">
        <v>36</v>
      </c>
      <c r="D44" s="31">
        <f t="shared" si="13"/>
        <v>0</v>
      </c>
      <c r="E44" s="30"/>
      <c r="F44" s="52"/>
      <c r="G44" s="30"/>
      <c r="H44" s="30"/>
      <c r="I44" s="30"/>
      <c r="J44" s="30"/>
      <c r="K44" s="30"/>
      <c r="L44" s="45">
        <f>L42/L43</f>
        <v>18.1539565879973</v>
      </c>
    </row>
    <row r="45" spans="1:12" x14ac:dyDescent="0.25">
      <c r="A45" s="10"/>
      <c r="B45" s="83"/>
      <c r="C45" s="10" t="s">
        <v>43</v>
      </c>
      <c r="D45" s="31">
        <f t="shared" si="13"/>
        <v>0</v>
      </c>
      <c r="E45" s="30"/>
      <c r="F45" s="52"/>
      <c r="G45" s="30"/>
      <c r="H45" s="30"/>
      <c r="I45" s="30"/>
      <c r="J45" s="30"/>
      <c r="K45" s="30"/>
    </row>
    <row r="46" spans="1:12" x14ac:dyDescent="0.25">
      <c r="A46" s="10"/>
      <c r="B46" s="83"/>
      <c r="C46" s="10" t="s">
        <v>8</v>
      </c>
      <c r="D46" s="31">
        <f t="shared" si="13"/>
        <v>422980558.15999997</v>
      </c>
      <c r="E46" s="29">
        <f>E39-E47</f>
        <v>27554470</v>
      </c>
      <c r="F46" s="53">
        <f t="shared" ref="F46:K46" si="24">F39-F47</f>
        <v>103784065.45999999</v>
      </c>
      <c r="G46" s="76">
        <f t="shared" si="24"/>
        <v>120531300</v>
      </c>
      <c r="H46" s="29">
        <f t="shared" si="24"/>
        <v>45346871.609999999</v>
      </c>
      <c r="I46" s="29">
        <f>I39-I47</f>
        <v>125763851.08999999</v>
      </c>
      <c r="J46" s="29">
        <f t="shared" si="24"/>
        <v>0</v>
      </c>
      <c r="K46" s="29">
        <f t="shared" si="24"/>
        <v>0</v>
      </c>
    </row>
    <row r="47" spans="1:12" x14ac:dyDescent="0.25">
      <c r="A47" s="10"/>
      <c r="B47" s="83"/>
      <c r="C47" s="10" t="s">
        <v>9</v>
      </c>
      <c r="D47" s="31">
        <f t="shared" si="13"/>
        <v>320000000</v>
      </c>
      <c r="E47" s="34">
        <f>SUM(E48:E50)</f>
        <v>0</v>
      </c>
      <c r="F47" s="34">
        <f t="shared" ref="F47:K47" si="25">SUM(F48:F50)</f>
        <v>0</v>
      </c>
      <c r="G47" s="34">
        <f t="shared" si="25"/>
        <v>0</v>
      </c>
      <c r="H47" s="34">
        <f t="shared" si="25"/>
        <v>0</v>
      </c>
      <c r="I47" s="34">
        <f t="shared" si="25"/>
        <v>0</v>
      </c>
      <c r="J47" s="34">
        <f t="shared" si="25"/>
        <v>160000000</v>
      </c>
      <c r="K47" s="34">
        <f t="shared" si="25"/>
        <v>160000000</v>
      </c>
    </row>
    <row r="48" spans="1:12" x14ac:dyDescent="0.25">
      <c r="A48" s="10"/>
      <c r="B48" s="83"/>
      <c r="C48" s="10" t="s">
        <v>5</v>
      </c>
      <c r="D48" s="31">
        <f t="shared" si="13"/>
        <v>0</v>
      </c>
      <c r="E48" s="29"/>
      <c r="F48" s="29"/>
      <c r="G48" s="29"/>
      <c r="H48" s="29"/>
      <c r="I48" s="29"/>
      <c r="J48" s="29"/>
      <c r="K48" s="29"/>
    </row>
    <row r="49" spans="1:11" s="11" customFormat="1" x14ac:dyDescent="0.25">
      <c r="A49" s="10"/>
      <c r="B49" s="83"/>
      <c r="C49" s="10" t="s">
        <v>6</v>
      </c>
      <c r="D49" s="31">
        <f t="shared" si="13"/>
        <v>304000000</v>
      </c>
      <c r="E49" s="29">
        <v>0</v>
      </c>
      <c r="F49" s="29"/>
      <c r="G49" s="29"/>
      <c r="H49" s="29"/>
      <c r="I49" s="29"/>
      <c r="J49" s="29">
        <v>152000000</v>
      </c>
      <c r="K49" s="29">
        <v>152000000</v>
      </c>
    </row>
    <row r="50" spans="1:11" s="11" customFormat="1" x14ac:dyDescent="0.25">
      <c r="A50" s="10"/>
      <c r="B50" s="83"/>
      <c r="C50" s="10" t="s">
        <v>7</v>
      </c>
      <c r="D50" s="31">
        <f t="shared" si="13"/>
        <v>16000000</v>
      </c>
      <c r="E50" s="29"/>
      <c r="F50" s="29"/>
      <c r="G50" s="29"/>
      <c r="H50" s="29"/>
      <c r="I50" s="29"/>
      <c r="J50" s="29">
        <v>8000000</v>
      </c>
      <c r="K50" s="29">
        <v>8000000</v>
      </c>
    </row>
    <row r="51" spans="1:11" s="11" customFormat="1" ht="30" x14ac:dyDescent="0.25">
      <c r="A51" s="10" t="s">
        <v>12</v>
      </c>
      <c r="B51" s="83" t="s">
        <v>41</v>
      </c>
      <c r="C51" s="10"/>
      <c r="D51" s="31">
        <f t="shared" si="13"/>
        <v>184822.78</v>
      </c>
      <c r="E51" s="31">
        <f>SUM(E53:E56)+E59</f>
        <v>0</v>
      </c>
      <c r="F51" s="31">
        <f t="shared" ref="F51:I51" si="26">SUM(F53:F56)+F59</f>
        <v>9733.08</v>
      </c>
      <c r="G51" s="31">
        <f t="shared" si="26"/>
        <v>175089.7</v>
      </c>
      <c r="H51" s="31">
        <f t="shared" si="26"/>
        <v>0</v>
      </c>
      <c r="I51" s="31">
        <f t="shared" si="26"/>
        <v>0</v>
      </c>
      <c r="J51" s="31">
        <f t="shared" ref="J51:K51" si="27">SUM(J53:J56)+J59</f>
        <v>0</v>
      </c>
      <c r="K51" s="31">
        <f t="shared" si="27"/>
        <v>0</v>
      </c>
    </row>
    <row r="52" spans="1:11" s="11" customFormat="1" x14ac:dyDescent="0.25">
      <c r="A52" s="10"/>
      <c r="B52" s="83"/>
      <c r="C52" s="10" t="s">
        <v>22</v>
      </c>
      <c r="D52" s="31">
        <f t="shared" si="13"/>
        <v>184822.78</v>
      </c>
      <c r="E52" s="33">
        <f>E53+E54+E55+E56</f>
        <v>0</v>
      </c>
      <c r="F52" s="33">
        <f t="shared" ref="F52:K52" si="28">F53+F54+F55+F56</f>
        <v>9733.08</v>
      </c>
      <c r="G52" s="33">
        <f t="shared" si="28"/>
        <v>175089.7</v>
      </c>
      <c r="H52" s="33">
        <f t="shared" si="28"/>
        <v>0</v>
      </c>
      <c r="I52" s="33">
        <f t="shared" si="28"/>
        <v>0</v>
      </c>
      <c r="J52" s="33">
        <f t="shared" si="28"/>
        <v>0</v>
      </c>
      <c r="K52" s="33">
        <f t="shared" si="28"/>
        <v>0</v>
      </c>
    </row>
    <row r="53" spans="1:11" s="11" customFormat="1" x14ac:dyDescent="0.25">
      <c r="A53" s="10"/>
      <c r="B53" s="83"/>
      <c r="C53" s="10" t="s">
        <v>5</v>
      </c>
      <c r="D53" s="31">
        <f t="shared" si="13"/>
        <v>0</v>
      </c>
      <c r="E53" s="29"/>
      <c r="F53" s="29"/>
      <c r="G53" s="29"/>
      <c r="H53" s="29"/>
      <c r="I53" s="29"/>
      <c r="J53" s="29"/>
      <c r="K53" s="29"/>
    </row>
    <row r="54" spans="1:11" s="11" customFormat="1" x14ac:dyDescent="0.25">
      <c r="A54" s="10"/>
      <c r="B54" s="83"/>
      <c r="C54" s="10" t="s">
        <v>6</v>
      </c>
      <c r="D54" s="31">
        <f t="shared" si="13"/>
        <v>0</v>
      </c>
      <c r="E54" s="29">
        <v>0</v>
      </c>
      <c r="F54" s="29"/>
      <c r="G54" s="29"/>
      <c r="H54" s="29"/>
      <c r="I54" s="29"/>
      <c r="J54" s="29"/>
      <c r="K54" s="29"/>
    </row>
    <row r="55" spans="1:11" s="11" customFormat="1" x14ac:dyDescent="0.25">
      <c r="A55" s="10"/>
      <c r="B55" s="83"/>
      <c r="C55" s="10" t="s">
        <v>7</v>
      </c>
      <c r="D55" s="31">
        <f t="shared" si="13"/>
        <v>184822.78</v>
      </c>
      <c r="E55" s="30">
        <v>0</v>
      </c>
      <c r="F55" s="69">
        <v>9733.08</v>
      </c>
      <c r="G55" s="75">
        <v>175089.7</v>
      </c>
      <c r="H55" s="30"/>
      <c r="I55" s="30"/>
      <c r="J55" s="30"/>
      <c r="K55" s="30"/>
    </row>
    <row r="56" spans="1:11" s="11" customFormat="1" x14ac:dyDescent="0.25">
      <c r="A56" s="10"/>
      <c r="B56" s="83"/>
      <c r="C56" s="10" t="s">
        <v>36</v>
      </c>
      <c r="D56" s="31">
        <f t="shared" si="13"/>
        <v>0</v>
      </c>
      <c r="E56" s="30"/>
      <c r="F56" s="30"/>
      <c r="G56" s="30"/>
      <c r="H56" s="30"/>
      <c r="I56" s="30"/>
      <c r="J56" s="30"/>
      <c r="K56" s="30"/>
    </row>
    <row r="57" spans="1:11" s="11" customFormat="1" x14ac:dyDescent="0.25">
      <c r="A57" s="10"/>
      <c r="B57" s="83"/>
      <c r="C57" s="10" t="s">
        <v>43</v>
      </c>
      <c r="D57" s="31">
        <f t="shared" si="13"/>
        <v>0</v>
      </c>
      <c r="E57" s="30"/>
      <c r="F57" s="30"/>
      <c r="G57" s="30"/>
      <c r="H57" s="30"/>
      <c r="I57" s="30"/>
      <c r="J57" s="30"/>
      <c r="K57" s="30"/>
    </row>
    <row r="58" spans="1:11" s="11" customFormat="1" x14ac:dyDescent="0.25">
      <c r="A58" s="10"/>
      <c r="B58" s="83"/>
      <c r="C58" s="10" t="s">
        <v>8</v>
      </c>
      <c r="D58" s="31">
        <f t="shared" si="13"/>
        <v>184822.78</v>
      </c>
      <c r="E58" s="29">
        <f>E51-E59</f>
        <v>0</v>
      </c>
      <c r="F58" s="32">
        <f t="shared" ref="F58:K58" si="29">F51-F59</f>
        <v>9733.08</v>
      </c>
      <c r="G58" s="29">
        <f t="shared" si="29"/>
        <v>175089.7</v>
      </c>
      <c r="H58" s="29">
        <f t="shared" si="29"/>
        <v>0</v>
      </c>
      <c r="I58" s="29">
        <f t="shared" si="29"/>
        <v>0</v>
      </c>
      <c r="J58" s="29">
        <f t="shared" si="29"/>
        <v>0</v>
      </c>
      <c r="K58" s="29">
        <f t="shared" si="29"/>
        <v>0</v>
      </c>
    </row>
    <row r="59" spans="1:11" s="11" customFormat="1" x14ac:dyDescent="0.25">
      <c r="A59" s="10"/>
      <c r="B59" s="83"/>
      <c r="C59" s="10" t="s">
        <v>9</v>
      </c>
      <c r="D59" s="31">
        <f t="shared" si="13"/>
        <v>0</v>
      </c>
      <c r="E59" s="34">
        <f>SUM(E60:E62)</f>
        <v>0</v>
      </c>
      <c r="F59" s="34">
        <f t="shared" ref="F59:K59" si="30">SUM(F60:F62)</f>
        <v>0</v>
      </c>
      <c r="G59" s="34">
        <f t="shared" si="30"/>
        <v>0</v>
      </c>
      <c r="H59" s="34">
        <f t="shared" si="30"/>
        <v>0</v>
      </c>
      <c r="I59" s="34">
        <f t="shared" si="30"/>
        <v>0</v>
      </c>
      <c r="J59" s="34">
        <f t="shared" si="30"/>
        <v>0</v>
      </c>
      <c r="K59" s="34">
        <f t="shared" si="30"/>
        <v>0</v>
      </c>
    </row>
    <row r="60" spans="1:11" s="11" customFormat="1" x14ac:dyDescent="0.25">
      <c r="A60" s="10"/>
      <c r="B60" s="83"/>
      <c r="C60" s="10" t="s">
        <v>5</v>
      </c>
      <c r="D60" s="31">
        <f t="shared" si="13"/>
        <v>0</v>
      </c>
      <c r="E60" s="29"/>
      <c r="F60" s="29"/>
      <c r="G60" s="29"/>
      <c r="H60" s="29"/>
      <c r="I60" s="29"/>
      <c r="J60" s="29"/>
      <c r="K60" s="29"/>
    </row>
    <row r="61" spans="1:11" s="11" customFormat="1" x14ac:dyDescent="0.25">
      <c r="A61" s="10"/>
      <c r="B61" s="83"/>
      <c r="C61" s="10" t="s">
        <v>6</v>
      </c>
      <c r="D61" s="31">
        <f t="shared" si="13"/>
        <v>0</v>
      </c>
      <c r="E61" s="29">
        <v>0</v>
      </c>
      <c r="F61" s="29"/>
      <c r="G61" s="29"/>
      <c r="H61" s="29"/>
      <c r="I61" s="29"/>
      <c r="J61" s="29"/>
      <c r="K61" s="29"/>
    </row>
    <row r="62" spans="1:11" s="11" customFormat="1" x14ac:dyDescent="0.25">
      <c r="A62" s="10"/>
      <c r="B62" s="83"/>
      <c r="C62" s="10" t="s">
        <v>7</v>
      </c>
      <c r="D62" s="31">
        <f t="shared" si="13"/>
        <v>0</v>
      </c>
      <c r="E62" s="29"/>
      <c r="F62" s="29"/>
      <c r="G62" s="29"/>
      <c r="H62" s="29"/>
      <c r="I62" s="29"/>
      <c r="J62" s="29"/>
      <c r="K62" s="29"/>
    </row>
    <row r="63" spans="1:11" s="11" customFormat="1" ht="30" x14ac:dyDescent="0.25">
      <c r="A63" s="10" t="s">
        <v>13</v>
      </c>
      <c r="B63" s="83" t="s">
        <v>14</v>
      </c>
      <c r="C63" s="10"/>
      <c r="D63" s="31">
        <f t="shared" si="13"/>
        <v>0</v>
      </c>
      <c r="E63" s="31">
        <f>SUM(E65:E68)+E71</f>
        <v>0</v>
      </c>
      <c r="F63" s="31">
        <f t="shared" ref="F63:I63" si="31">SUM(F65:F68)+F71</f>
        <v>0</v>
      </c>
      <c r="G63" s="31">
        <f t="shared" si="31"/>
        <v>0</v>
      </c>
      <c r="H63" s="31">
        <f t="shared" si="31"/>
        <v>0</v>
      </c>
      <c r="I63" s="31">
        <f t="shared" si="31"/>
        <v>0</v>
      </c>
      <c r="J63" s="31">
        <f t="shared" ref="J63:K63" si="32">SUM(J65:J68)+J71</f>
        <v>0</v>
      </c>
      <c r="K63" s="31">
        <f t="shared" si="32"/>
        <v>0</v>
      </c>
    </row>
    <row r="64" spans="1:11" s="11" customFormat="1" x14ac:dyDescent="0.25">
      <c r="A64" s="10"/>
      <c r="B64" s="83"/>
      <c r="C64" s="10" t="s">
        <v>22</v>
      </c>
      <c r="D64" s="31">
        <f t="shared" si="13"/>
        <v>0</v>
      </c>
      <c r="E64" s="33">
        <f>E65+E66+E67+E68</f>
        <v>0</v>
      </c>
      <c r="F64" s="33">
        <f t="shared" ref="F64:K64" si="33">F65+F66+F67+F68</f>
        <v>0</v>
      </c>
      <c r="G64" s="33">
        <f t="shared" si="33"/>
        <v>0</v>
      </c>
      <c r="H64" s="33">
        <f t="shared" si="33"/>
        <v>0</v>
      </c>
      <c r="I64" s="33">
        <f t="shared" si="33"/>
        <v>0</v>
      </c>
      <c r="J64" s="33">
        <f t="shared" si="33"/>
        <v>0</v>
      </c>
      <c r="K64" s="33">
        <f t="shared" si="33"/>
        <v>0</v>
      </c>
    </row>
    <row r="65" spans="1:11" s="11" customFormat="1" x14ac:dyDescent="0.25">
      <c r="A65" s="10"/>
      <c r="B65" s="83"/>
      <c r="C65" s="10" t="s">
        <v>5</v>
      </c>
      <c r="D65" s="31">
        <f t="shared" si="13"/>
        <v>0</v>
      </c>
      <c r="E65" s="29"/>
      <c r="F65" s="29"/>
      <c r="G65" s="29"/>
      <c r="H65" s="29"/>
      <c r="I65" s="29"/>
      <c r="J65" s="29"/>
      <c r="K65" s="29"/>
    </row>
    <row r="66" spans="1:11" s="11" customFormat="1" x14ac:dyDescent="0.25">
      <c r="A66" s="10"/>
      <c r="B66" s="83"/>
      <c r="C66" s="10" t="s">
        <v>6</v>
      </c>
      <c r="D66" s="31">
        <f t="shared" si="13"/>
        <v>0</v>
      </c>
      <c r="E66" s="29"/>
      <c r="F66" s="29"/>
      <c r="G66" s="29"/>
      <c r="H66" s="29"/>
      <c r="I66" s="29"/>
      <c r="J66" s="29"/>
      <c r="K66" s="29"/>
    </row>
    <row r="67" spans="1:11" s="11" customFormat="1" x14ac:dyDescent="0.25">
      <c r="A67" s="10"/>
      <c r="B67" s="83"/>
      <c r="C67" s="10" t="s">
        <v>7</v>
      </c>
      <c r="D67" s="31">
        <f t="shared" si="13"/>
        <v>0</v>
      </c>
      <c r="E67" s="30"/>
      <c r="F67" s="30">
        <v>0</v>
      </c>
      <c r="G67" s="30">
        <v>0</v>
      </c>
      <c r="H67" s="30"/>
      <c r="I67" s="30"/>
      <c r="J67" s="30"/>
      <c r="K67" s="30"/>
    </row>
    <row r="68" spans="1:11" s="11" customFormat="1" x14ac:dyDescent="0.25">
      <c r="A68" s="10"/>
      <c r="B68" s="83"/>
      <c r="C68" s="10" t="s">
        <v>36</v>
      </c>
      <c r="D68" s="31">
        <f t="shared" si="13"/>
        <v>0</v>
      </c>
      <c r="E68" s="30"/>
      <c r="F68" s="30"/>
      <c r="G68" s="30"/>
      <c r="H68" s="30"/>
      <c r="I68" s="30"/>
      <c r="J68" s="30"/>
      <c r="K68" s="30"/>
    </row>
    <row r="69" spans="1:11" s="11" customFormat="1" x14ac:dyDescent="0.25">
      <c r="A69" s="10"/>
      <c r="B69" s="83"/>
      <c r="C69" s="10" t="s">
        <v>43</v>
      </c>
      <c r="D69" s="31">
        <f t="shared" si="13"/>
        <v>0</v>
      </c>
      <c r="E69" s="30"/>
      <c r="F69" s="30"/>
      <c r="G69" s="30"/>
      <c r="H69" s="30"/>
      <c r="I69" s="30"/>
      <c r="J69" s="30"/>
      <c r="K69" s="30"/>
    </row>
    <row r="70" spans="1:11" s="11" customFormat="1" x14ac:dyDescent="0.25">
      <c r="A70" s="10"/>
      <c r="B70" s="83"/>
      <c r="C70" s="10" t="s">
        <v>8</v>
      </c>
      <c r="D70" s="31">
        <f t="shared" si="13"/>
        <v>0</v>
      </c>
      <c r="E70" s="29">
        <f>E63-E71</f>
        <v>0</v>
      </c>
      <c r="F70" s="29">
        <f t="shared" ref="F70:K70" si="34">F63-F71</f>
        <v>0</v>
      </c>
      <c r="G70" s="29">
        <f t="shared" si="34"/>
        <v>0</v>
      </c>
      <c r="H70" s="29">
        <f t="shared" si="34"/>
        <v>0</v>
      </c>
      <c r="I70" s="29">
        <f t="shared" si="34"/>
        <v>0</v>
      </c>
      <c r="J70" s="29">
        <f t="shared" si="34"/>
        <v>0</v>
      </c>
      <c r="K70" s="29">
        <f t="shared" si="34"/>
        <v>0</v>
      </c>
    </row>
    <row r="71" spans="1:11" s="11" customFormat="1" x14ac:dyDescent="0.25">
      <c r="A71" s="10"/>
      <c r="B71" s="83"/>
      <c r="C71" s="10" t="s">
        <v>9</v>
      </c>
      <c r="D71" s="31">
        <f t="shared" si="13"/>
        <v>0</v>
      </c>
      <c r="E71" s="34">
        <f>SUM(E72:E74)</f>
        <v>0</v>
      </c>
      <c r="F71" s="34">
        <f t="shared" ref="F71:K71" si="35">SUM(F72:F74)</f>
        <v>0</v>
      </c>
      <c r="G71" s="34">
        <f t="shared" si="35"/>
        <v>0</v>
      </c>
      <c r="H71" s="34">
        <f t="shared" si="35"/>
        <v>0</v>
      </c>
      <c r="I71" s="34">
        <f t="shared" si="35"/>
        <v>0</v>
      </c>
      <c r="J71" s="34">
        <f t="shared" si="35"/>
        <v>0</v>
      </c>
      <c r="K71" s="34">
        <f t="shared" si="35"/>
        <v>0</v>
      </c>
    </row>
    <row r="72" spans="1:11" s="11" customFormat="1" x14ac:dyDescent="0.25">
      <c r="A72" s="10"/>
      <c r="B72" s="83"/>
      <c r="C72" s="10" t="s">
        <v>5</v>
      </c>
      <c r="D72" s="31">
        <f t="shared" si="13"/>
        <v>0</v>
      </c>
      <c r="E72" s="29"/>
      <c r="F72" s="29"/>
      <c r="G72" s="29"/>
      <c r="H72" s="29"/>
      <c r="I72" s="29"/>
      <c r="J72" s="29"/>
      <c r="K72" s="29"/>
    </row>
    <row r="73" spans="1:11" s="11" customFormat="1" x14ac:dyDescent="0.25">
      <c r="A73" s="10"/>
      <c r="B73" s="83"/>
      <c r="C73" s="10" t="s">
        <v>6</v>
      </c>
      <c r="D73" s="31">
        <f t="shared" si="13"/>
        <v>0</v>
      </c>
      <c r="E73" s="29"/>
      <c r="F73" s="29"/>
      <c r="G73" s="29"/>
      <c r="H73" s="29"/>
      <c r="I73" s="29"/>
      <c r="J73" s="29"/>
      <c r="K73" s="29"/>
    </row>
    <row r="74" spans="1:11" s="11" customFormat="1" x14ac:dyDescent="0.25">
      <c r="A74" s="10"/>
      <c r="B74" s="83"/>
      <c r="C74" s="10" t="s">
        <v>7</v>
      </c>
      <c r="D74" s="31">
        <f t="shared" si="13"/>
        <v>0</v>
      </c>
      <c r="E74" s="29"/>
      <c r="F74" s="29"/>
      <c r="G74" s="29"/>
      <c r="H74" s="29"/>
      <c r="I74" s="29"/>
      <c r="J74" s="29"/>
      <c r="K74" s="29"/>
    </row>
    <row r="75" spans="1:11" s="11" customFormat="1" ht="30" x14ac:dyDescent="0.25">
      <c r="A75" s="10">
        <v>3</v>
      </c>
      <c r="B75" s="83" t="s">
        <v>15</v>
      </c>
      <c r="C75" s="10"/>
      <c r="D75" s="31">
        <f t="shared" si="13"/>
        <v>556486704.42000008</v>
      </c>
      <c r="E75" s="31">
        <f>SUM(E77:E80)+E83</f>
        <v>103519190</v>
      </c>
      <c r="F75" s="31">
        <f>SUM(F77:F80)+F83+F81</f>
        <v>239360275.42000002</v>
      </c>
      <c r="G75" s="31">
        <f t="shared" ref="G75:K75" si="36">SUM(G77:G80)+G83+G81</f>
        <v>52923739</v>
      </c>
      <c r="H75" s="31">
        <f>SUM(H77:H80)+H83+H81</f>
        <v>30464950</v>
      </c>
      <c r="I75" s="31">
        <f t="shared" si="36"/>
        <v>39588550</v>
      </c>
      <c r="J75" s="31">
        <f t="shared" si="36"/>
        <v>45315000</v>
      </c>
      <c r="K75" s="31">
        <f t="shared" si="36"/>
        <v>45315000</v>
      </c>
    </row>
    <row r="76" spans="1:11" s="11" customFormat="1" x14ac:dyDescent="0.25">
      <c r="A76" s="10"/>
      <c r="B76" s="83"/>
      <c r="C76" s="10" t="s">
        <v>22</v>
      </c>
      <c r="D76" s="31">
        <f t="shared" si="13"/>
        <v>380102104.42000002</v>
      </c>
      <c r="E76" s="33">
        <f>E77+E78+E79+E80</f>
        <v>103519190</v>
      </c>
      <c r="F76" s="72">
        <f t="shared" ref="F76:K76" si="37">F77+F78+F79+F80</f>
        <v>153605675.42000002</v>
      </c>
      <c r="G76" s="33">
        <f t="shared" si="37"/>
        <v>52923739</v>
      </c>
      <c r="H76" s="33">
        <f t="shared" si="37"/>
        <v>30464950</v>
      </c>
      <c r="I76" s="33">
        <f t="shared" si="37"/>
        <v>39588550</v>
      </c>
      <c r="J76" s="33">
        <f t="shared" si="37"/>
        <v>0</v>
      </c>
      <c r="K76" s="33">
        <f t="shared" si="37"/>
        <v>0</v>
      </c>
    </row>
    <row r="77" spans="1:11" s="11" customFormat="1" x14ac:dyDescent="0.25">
      <c r="A77" s="10"/>
      <c r="B77" s="83"/>
      <c r="C77" s="10" t="s">
        <v>5</v>
      </c>
      <c r="D77" s="31">
        <f t="shared" si="13"/>
        <v>0</v>
      </c>
      <c r="E77" s="32">
        <f>E89+E101</f>
        <v>0</v>
      </c>
      <c r="F77" s="32">
        <f t="shared" ref="F77:K86" si="38">F89+F101</f>
        <v>0</v>
      </c>
      <c r="G77" s="32">
        <f t="shared" si="38"/>
        <v>0</v>
      </c>
      <c r="H77" s="32">
        <f t="shared" si="38"/>
        <v>0</v>
      </c>
      <c r="I77" s="32">
        <f t="shared" si="38"/>
        <v>0</v>
      </c>
      <c r="J77" s="32">
        <f t="shared" si="38"/>
        <v>0</v>
      </c>
      <c r="K77" s="32">
        <f t="shared" si="38"/>
        <v>0</v>
      </c>
    </row>
    <row r="78" spans="1:11" s="11" customFormat="1" x14ac:dyDescent="0.25">
      <c r="A78" s="10"/>
      <c r="B78" s="83"/>
      <c r="C78" s="10" t="s">
        <v>6</v>
      </c>
      <c r="D78" s="31">
        <f t="shared" si="13"/>
        <v>204618537</v>
      </c>
      <c r="E78" s="32">
        <f>E90+E102</f>
        <v>28519190</v>
      </c>
      <c r="F78" s="70">
        <f t="shared" si="38"/>
        <v>53180590</v>
      </c>
      <c r="G78" s="32">
        <f t="shared" si="38"/>
        <v>52865257</v>
      </c>
      <c r="H78" s="32">
        <f t="shared" si="38"/>
        <v>30464950</v>
      </c>
      <c r="I78" s="32">
        <f t="shared" si="38"/>
        <v>39588550</v>
      </c>
      <c r="J78" s="32">
        <f t="shared" si="38"/>
        <v>0</v>
      </c>
      <c r="K78" s="32">
        <f t="shared" si="38"/>
        <v>0</v>
      </c>
    </row>
    <row r="79" spans="1:11" s="11" customFormat="1" x14ac:dyDescent="0.25">
      <c r="A79" s="10"/>
      <c r="B79" s="83"/>
      <c r="C79" s="10" t="s">
        <v>7</v>
      </c>
      <c r="D79" s="31">
        <f t="shared" si="13"/>
        <v>175483567.42000002</v>
      </c>
      <c r="E79" s="32">
        <f>E91+E103</f>
        <v>75000000</v>
      </c>
      <c r="F79" s="70">
        <f t="shared" si="38"/>
        <v>100425085.42</v>
      </c>
      <c r="G79" s="77">
        <f t="shared" si="38"/>
        <v>58482</v>
      </c>
      <c r="H79" s="32">
        <f t="shared" si="38"/>
        <v>0</v>
      </c>
      <c r="I79" s="32">
        <f t="shared" si="38"/>
        <v>0</v>
      </c>
      <c r="J79" s="32">
        <f t="shared" si="38"/>
        <v>0</v>
      </c>
      <c r="K79" s="32">
        <f t="shared" si="38"/>
        <v>0</v>
      </c>
    </row>
    <row r="80" spans="1:11" s="11" customFormat="1" x14ac:dyDescent="0.25">
      <c r="A80" s="10"/>
      <c r="B80" s="83"/>
      <c r="C80" s="10" t="s">
        <v>36</v>
      </c>
      <c r="D80" s="31">
        <f t="shared" ref="D80:D143" si="39">SUM(E80:K80)</f>
        <v>0</v>
      </c>
      <c r="E80" s="32">
        <f>E92+E104</f>
        <v>0</v>
      </c>
      <c r="F80" s="32">
        <f t="shared" si="38"/>
        <v>0</v>
      </c>
      <c r="G80" s="32">
        <f t="shared" si="38"/>
        <v>0</v>
      </c>
      <c r="H80" s="32">
        <f t="shared" si="38"/>
        <v>0</v>
      </c>
      <c r="I80" s="32">
        <f t="shared" si="38"/>
        <v>0</v>
      </c>
      <c r="J80" s="32">
        <f t="shared" si="38"/>
        <v>0</v>
      </c>
      <c r="K80" s="32">
        <f t="shared" si="38"/>
        <v>0</v>
      </c>
    </row>
    <row r="81" spans="1:12" x14ac:dyDescent="0.25">
      <c r="A81" s="10"/>
      <c r="B81" s="83"/>
      <c r="C81" s="10" t="s">
        <v>43</v>
      </c>
      <c r="D81" s="31">
        <f t="shared" si="39"/>
        <v>85754600</v>
      </c>
      <c r="E81" s="32">
        <f t="shared" ref="E81:I86" si="40">E93+E105</f>
        <v>0</v>
      </c>
      <c r="F81" s="32">
        <f>F93+F105</f>
        <v>85754600</v>
      </c>
      <c r="G81" s="32">
        <f t="shared" si="40"/>
        <v>0</v>
      </c>
      <c r="H81" s="32">
        <f t="shared" si="40"/>
        <v>0</v>
      </c>
      <c r="I81" s="32">
        <f t="shared" si="40"/>
        <v>0</v>
      </c>
      <c r="J81" s="32">
        <f t="shared" si="38"/>
        <v>0</v>
      </c>
      <c r="K81" s="32">
        <f t="shared" si="38"/>
        <v>0</v>
      </c>
    </row>
    <row r="82" spans="1:12" x14ac:dyDescent="0.25">
      <c r="A82" s="10"/>
      <c r="B82" s="83"/>
      <c r="C82" s="10" t="s">
        <v>8</v>
      </c>
      <c r="D82" s="31">
        <f t="shared" si="39"/>
        <v>380102104.42000002</v>
      </c>
      <c r="E82" s="32">
        <f t="shared" si="40"/>
        <v>103519190</v>
      </c>
      <c r="F82" s="51">
        <f t="shared" si="40"/>
        <v>153605675.42000002</v>
      </c>
      <c r="G82" s="32">
        <f t="shared" si="40"/>
        <v>52923739</v>
      </c>
      <c r="H82" s="32">
        <f>H94+H106</f>
        <v>30464950</v>
      </c>
      <c r="I82" s="32">
        <f t="shared" si="40"/>
        <v>39588550</v>
      </c>
      <c r="J82" s="32">
        <f t="shared" si="38"/>
        <v>0</v>
      </c>
      <c r="K82" s="32">
        <f t="shared" si="38"/>
        <v>0</v>
      </c>
    </row>
    <row r="83" spans="1:12" x14ac:dyDescent="0.25">
      <c r="A83" s="10"/>
      <c r="B83" s="83"/>
      <c r="C83" s="10" t="s">
        <v>9</v>
      </c>
      <c r="D83" s="31">
        <f t="shared" si="39"/>
        <v>90630000</v>
      </c>
      <c r="E83" s="32">
        <f t="shared" si="40"/>
        <v>0</v>
      </c>
      <c r="F83" s="32">
        <f t="shared" si="40"/>
        <v>0</v>
      </c>
      <c r="G83" s="32">
        <f t="shared" si="40"/>
        <v>0</v>
      </c>
      <c r="H83" s="32">
        <f t="shared" si="40"/>
        <v>0</v>
      </c>
      <c r="I83" s="32">
        <f t="shared" si="40"/>
        <v>0</v>
      </c>
      <c r="J83" s="32">
        <f t="shared" si="38"/>
        <v>45315000</v>
      </c>
      <c r="K83" s="32">
        <f t="shared" si="38"/>
        <v>45315000</v>
      </c>
    </row>
    <row r="84" spans="1:12" x14ac:dyDescent="0.25">
      <c r="A84" s="10"/>
      <c r="B84" s="83"/>
      <c r="C84" s="10" t="s">
        <v>5</v>
      </c>
      <c r="D84" s="31">
        <f t="shared" si="39"/>
        <v>0</v>
      </c>
      <c r="E84" s="32">
        <f t="shared" si="40"/>
        <v>0</v>
      </c>
      <c r="F84" s="32">
        <f t="shared" si="40"/>
        <v>0</v>
      </c>
      <c r="G84" s="32">
        <f t="shared" si="40"/>
        <v>0</v>
      </c>
      <c r="H84" s="32">
        <f t="shared" si="40"/>
        <v>0</v>
      </c>
      <c r="I84" s="32">
        <f t="shared" si="40"/>
        <v>0</v>
      </c>
      <c r="J84" s="32">
        <f t="shared" si="38"/>
        <v>0</v>
      </c>
      <c r="K84" s="32">
        <f t="shared" si="38"/>
        <v>0</v>
      </c>
    </row>
    <row r="85" spans="1:12" x14ac:dyDescent="0.25">
      <c r="A85" s="10"/>
      <c r="B85" s="83"/>
      <c r="C85" s="10" t="s">
        <v>6</v>
      </c>
      <c r="D85" s="31">
        <f t="shared" si="39"/>
        <v>90630000</v>
      </c>
      <c r="E85" s="32">
        <f t="shared" si="40"/>
        <v>0</v>
      </c>
      <c r="F85" s="32">
        <f t="shared" si="40"/>
        <v>0</v>
      </c>
      <c r="G85" s="32">
        <f>G97+G109</f>
        <v>0</v>
      </c>
      <c r="H85" s="32">
        <f t="shared" si="40"/>
        <v>0</v>
      </c>
      <c r="I85" s="32">
        <f t="shared" si="40"/>
        <v>0</v>
      </c>
      <c r="J85" s="32">
        <f t="shared" si="38"/>
        <v>45315000</v>
      </c>
      <c r="K85" s="32">
        <f t="shared" si="38"/>
        <v>45315000</v>
      </c>
    </row>
    <row r="86" spans="1:12" x14ac:dyDescent="0.25">
      <c r="A86" s="10"/>
      <c r="B86" s="83"/>
      <c r="C86" s="10" t="s">
        <v>7</v>
      </c>
      <c r="D86" s="31">
        <f t="shared" si="39"/>
        <v>0</v>
      </c>
      <c r="E86" s="32">
        <f t="shared" si="40"/>
        <v>0</v>
      </c>
      <c r="F86" s="32">
        <f t="shared" si="40"/>
        <v>0</v>
      </c>
      <c r="G86" s="32">
        <f t="shared" si="40"/>
        <v>0</v>
      </c>
      <c r="H86" s="32">
        <f t="shared" si="40"/>
        <v>0</v>
      </c>
      <c r="I86" s="32">
        <f t="shared" si="40"/>
        <v>0</v>
      </c>
      <c r="J86" s="32">
        <f t="shared" si="38"/>
        <v>0</v>
      </c>
      <c r="K86" s="32">
        <f t="shared" si="38"/>
        <v>0</v>
      </c>
    </row>
    <row r="87" spans="1:12" ht="30" x14ac:dyDescent="0.25">
      <c r="A87" s="10" t="s">
        <v>16</v>
      </c>
      <c r="B87" s="83" t="s">
        <v>17</v>
      </c>
      <c r="C87" s="10"/>
      <c r="D87" s="31">
        <f t="shared" si="39"/>
        <v>554491704.42000008</v>
      </c>
      <c r="E87" s="31">
        <f>SUM(E89:E92)+E95</f>
        <v>101524190</v>
      </c>
      <c r="F87" s="36">
        <f>SUM(F89:F92)+F95+F93</f>
        <v>239360275.42000002</v>
      </c>
      <c r="G87" s="36">
        <f>SUM(G89:G92)+G95+G93</f>
        <v>52923739</v>
      </c>
      <c r="H87" s="36">
        <f>SUM(H89:H92)+H95+H93</f>
        <v>30464950</v>
      </c>
      <c r="I87" s="31">
        <f t="shared" ref="I87" si="41">SUM(I89:I92)+I95</f>
        <v>39588550</v>
      </c>
      <c r="J87" s="31">
        <f t="shared" ref="J87:K87" si="42">SUM(J89:J92)+J95</f>
        <v>45315000</v>
      </c>
      <c r="K87" s="31">
        <f t="shared" si="42"/>
        <v>45315000</v>
      </c>
    </row>
    <row r="88" spans="1:12" x14ac:dyDescent="0.25">
      <c r="A88" s="10"/>
      <c r="B88" s="83"/>
      <c r="C88" s="10" t="s">
        <v>22</v>
      </c>
      <c r="D88" s="31">
        <f t="shared" si="39"/>
        <v>378107104.42000002</v>
      </c>
      <c r="E88" s="33">
        <f>E89+E90+E91+E92</f>
        <v>101524190</v>
      </c>
      <c r="F88" s="33">
        <f t="shared" ref="F88:K88" si="43">F89+F90+F91+F92</f>
        <v>153605675.42000002</v>
      </c>
      <c r="G88" s="33">
        <f t="shared" si="43"/>
        <v>52923739</v>
      </c>
      <c r="H88" s="33">
        <f t="shared" si="43"/>
        <v>30464950</v>
      </c>
      <c r="I88" s="33">
        <f t="shared" si="43"/>
        <v>39588550</v>
      </c>
      <c r="J88" s="33">
        <f t="shared" si="43"/>
        <v>0</v>
      </c>
      <c r="K88" s="33">
        <f t="shared" si="43"/>
        <v>0</v>
      </c>
    </row>
    <row r="89" spans="1:12" x14ac:dyDescent="0.25">
      <c r="A89" s="10"/>
      <c r="B89" s="83"/>
      <c r="C89" s="10" t="s">
        <v>5</v>
      </c>
      <c r="D89" s="31">
        <f t="shared" si="39"/>
        <v>0</v>
      </c>
      <c r="E89" s="29"/>
      <c r="F89" s="29"/>
      <c r="G89" s="29"/>
      <c r="H89" s="29"/>
      <c r="I89" s="29"/>
      <c r="J89" s="29"/>
      <c r="K89" s="29"/>
    </row>
    <row r="90" spans="1:12" x14ac:dyDescent="0.25">
      <c r="A90" s="10"/>
      <c r="B90" s="83"/>
      <c r="C90" s="10" t="s">
        <v>21</v>
      </c>
      <c r="D90" s="31">
        <f t="shared" si="39"/>
        <v>202623537</v>
      </c>
      <c r="E90" s="29">
        <f>(25519.19+1005)*1000</f>
        <v>26524190</v>
      </c>
      <c r="F90" s="68">
        <v>53180590</v>
      </c>
      <c r="G90" s="76">
        <v>52865257</v>
      </c>
      <c r="H90" s="29">
        <v>30464950</v>
      </c>
      <c r="I90" s="29">
        <v>39588550</v>
      </c>
      <c r="J90" s="29"/>
      <c r="K90" s="29"/>
    </row>
    <row r="91" spans="1:12" ht="30" x14ac:dyDescent="0.25">
      <c r="A91" s="10"/>
      <c r="B91" s="83" t="s">
        <v>31</v>
      </c>
      <c r="C91" s="10" t="s">
        <v>7</v>
      </c>
      <c r="D91" s="31">
        <f t="shared" si="39"/>
        <v>175483567.42000002</v>
      </c>
      <c r="E91" s="30">
        <v>75000000</v>
      </c>
      <c r="F91" s="71">
        <v>100425085.42</v>
      </c>
      <c r="G91" s="75">
        <v>58482</v>
      </c>
      <c r="H91" s="30"/>
      <c r="I91" s="30">
        <v>0</v>
      </c>
      <c r="J91" s="30">
        <v>0</v>
      </c>
      <c r="K91" s="30">
        <v>0</v>
      </c>
    </row>
    <row r="92" spans="1:12" x14ac:dyDescent="0.25">
      <c r="A92" s="10"/>
      <c r="B92" s="83"/>
      <c r="C92" s="10" t="s">
        <v>36</v>
      </c>
      <c r="D92" s="31">
        <f t="shared" si="39"/>
        <v>0</v>
      </c>
      <c r="E92" s="30"/>
      <c r="F92" s="30"/>
      <c r="G92" s="30"/>
      <c r="H92" s="30"/>
      <c r="I92" s="30"/>
      <c r="J92" s="30"/>
      <c r="K92" s="30"/>
    </row>
    <row r="93" spans="1:12" s="38" customFormat="1" x14ac:dyDescent="0.25">
      <c r="A93" s="35"/>
      <c r="B93" s="85"/>
      <c r="C93" s="35" t="s">
        <v>43</v>
      </c>
      <c r="D93" s="31">
        <f t="shared" si="39"/>
        <v>85754600</v>
      </c>
      <c r="E93" s="37"/>
      <c r="F93" s="37">
        <v>85754600</v>
      </c>
      <c r="G93" s="37">
        <v>0</v>
      </c>
      <c r="H93" s="37"/>
      <c r="I93" s="37"/>
      <c r="J93" s="37"/>
      <c r="K93" s="37"/>
      <c r="L93" s="48"/>
    </row>
    <row r="94" spans="1:12" x14ac:dyDescent="0.25">
      <c r="A94" s="10"/>
      <c r="B94" s="83"/>
      <c r="C94" s="10" t="s">
        <v>8</v>
      </c>
      <c r="D94" s="31">
        <f t="shared" si="39"/>
        <v>378107104.42000002</v>
      </c>
      <c r="E94" s="29">
        <f>E87-E95</f>
        <v>101524190</v>
      </c>
      <c r="F94" s="53">
        <f>F87-F95-F93</f>
        <v>153605675.42000002</v>
      </c>
      <c r="G94" s="29">
        <f>G87-G95-G93</f>
        <v>52923739</v>
      </c>
      <c r="H94" s="29">
        <f t="shared" ref="H94:K94" si="44">H87-H95</f>
        <v>30464950</v>
      </c>
      <c r="I94" s="29">
        <f t="shared" si="44"/>
        <v>39588550</v>
      </c>
      <c r="J94" s="29">
        <f t="shared" si="44"/>
        <v>0</v>
      </c>
      <c r="K94" s="29">
        <f t="shared" si="44"/>
        <v>0</v>
      </c>
    </row>
    <row r="95" spans="1:12" x14ac:dyDescent="0.25">
      <c r="A95" s="10"/>
      <c r="B95" s="83"/>
      <c r="C95" s="10" t="s">
        <v>9</v>
      </c>
      <c r="D95" s="31">
        <f t="shared" si="39"/>
        <v>90630000</v>
      </c>
      <c r="E95" s="34">
        <f>SUM(E96:E98)</f>
        <v>0</v>
      </c>
      <c r="F95" s="34">
        <f t="shared" ref="F95:K95" si="45">SUM(F96:F98)</f>
        <v>0</v>
      </c>
      <c r="G95" s="34">
        <f t="shared" si="45"/>
        <v>0</v>
      </c>
      <c r="H95" s="34">
        <f t="shared" si="45"/>
        <v>0</v>
      </c>
      <c r="I95" s="34">
        <f t="shared" si="45"/>
        <v>0</v>
      </c>
      <c r="J95" s="34">
        <f t="shared" si="45"/>
        <v>45315000</v>
      </c>
      <c r="K95" s="34">
        <f t="shared" si="45"/>
        <v>45315000</v>
      </c>
    </row>
    <row r="96" spans="1:12" x14ac:dyDescent="0.25">
      <c r="A96" s="10"/>
      <c r="B96" s="83"/>
      <c r="C96" s="10" t="s">
        <v>5</v>
      </c>
      <c r="D96" s="31">
        <f t="shared" si="39"/>
        <v>0</v>
      </c>
      <c r="E96" s="29"/>
      <c r="F96" s="29"/>
      <c r="G96" s="29"/>
      <c r="H96" s="29"/>
      <c r="I96" s="29"/>
      <c r="J96" s="29"/>
      <c r="K96" s="29"/>
    </row>
    <row r="97" spans="1:11" s="11" customFormat="1" x14ac:dyDescent="0.25">
      <c r="A97" s="10"/>
      <c r="B97" s="83"/>
      <c r="C97" s="10" t="s">
        <v>6</v>
      </c>
      <c r="D97" s="31">
        <f t="shared" si="39"/>
        <v>90630000</v>
      </c>
      <c r="E97" s="29"/>
      <c r="F97" s="29"/>
      <c r="G97" s="29"/>
      <c r="H97" s="29"/>
      <c r="I97" s="29"/>
      <c r="J97" s="53">
        <v>45315000</v>
      </c>
      <c r="K97" s="53">
        <v>45315000</v>
      </c>
    </row>
    <row r="98" spans="1:11" s="11" customFormat="1" x14ac:dyDescent="0.25">
      <c r="A98" s="10"/>
      <c r="B98" s="83"/>
      <c r="C98" s="10" t="s">
        <v>7</v>
      </c>
      <c r="D98" s="31">
        <f t="shared" si="39"/>
        <v>0</v>
      </c>
      <c r="E98" s="29"/>
      <c r="F98" s="29"/>
      <c r="G98" s="29"/>
      <c r="H98" s="29"/>
      <c r="I98" s="29"/>
      <c r="J98" s="29"/>
      <c r="K98" s="29"/>
    </row>
    <row r="99" spans="1:11" s="11" customFormat="1" ht="60" x14ac:dyDescent="0.25">
      <c r="A99" s="10" t="s">
        <v>18</v>
      </c>
      <c r="B99" s="83" t="s">
        <v>19</v>
      </c>
      <c r="C99" s="10"/>
      <c r="D99" s="31">
        <f t="shared" si="39"/>
        <v>1995000</v>
      </c>
      <c r="E99" s="31">
        <f>SUM(E101:E104)+E107</f>
        <v>1995000</v>
      </c>
      <c r="F99" s="31">
        <f t="shared" ref="F99:G99" si="46">SUM(F101:F104)+F107</f>
        <v>0</v>
      </c>
      <c r="G99" s="31">
        <f t="shared" si="46"/>
        <v>0</v>
      </c>
      <c r="H99" s="31">
        <f>SUM(H101:H104)+H107+H105</f>
        <v>0</v>
      </c>
      <c r="I99" s="31">
        <f>SUM(I101:I104)+I107+I105</f>
        <v>0</v>
      </c>
      <c r="J99" s="31">
        <f t="shared" ref="J99:K99" si="47">SUM(J101:J104)+J107</f>
        <v>0</v>
      </c>
      <c r="K99" s="31">
        <f t="shared" si="47"/>
        <v>0</v>
      </c>
    </row>
    <row r="100" spans="1:11" s="11" customFormat="1" x14ac:dyDescent="0.25">
      <c r="A100" s="10"/>
      <c r="B100" s="83"/>
      <c r="C100" s="10" t="s">
        <v>22</v>
      </c>
      <c r="D100" s="31">
        <f t="shared" si="39"/>
        <v>1995000</v>
      </c>
      <c r="E100" s="33">
        <f>E101+E102+E103+E104</f>
        <v>1995000</v>
      </c>
      <c r="F100" s="33">
        <f t="shared" ref="F100:K100" si="48">F101+F102+F103+F104</f>
        <v>0</v>
      </c>
      <c r="G100" s="33">
        <f t="shared" si="48"/>
        <v>0</v>
      </c>
      <c r="H100" s="33">
        <f t="shared" si="48"/>
        <v>0</v>
      </c>
      <c r="I100" s="33">
        <f t="shared" si="48"/>
        <v>0</v>
      </c>
      <c r="J100" s="33">
        <f t="shared" si="48"/>
        <v>0</v>
      </c>
      <c r="K100" s="33">
        <f t="shared" si="48"/>
        <v>0</v>
      </c>
    </row>
    <row r="101" spans="1:11" s="11" customFormat="1" x14ac:dyDescent="0.25">
      <c r="A101" s="10"/>
      <c r="B101" s="83"/>
      <c r="C101" s="10" t="s">
        <v>5</v>
      </c>
      <c r="D101" s="31">
        <f t="shared" si="39"/>
        <v>0</v>
      </c>
      <c r="E101" s="29"/>
      <c r="F101" s="29"/>
      <c r="G101" s="29"/>
      <c r="H101" s="29"/>
      <c r="I101" s="29"/>
      <c r="J101" s="29"/>
      <c r="K101" s="29"/>
    </row>
    <row r="102" spans="1:11" s="11" customFormat="1" x14ac:dyDescent="0.25">
      <c r="A102" s="10"/>
      <c r="B102" s="83"/>
      <c r="C102" s="10" t="s">
        <v>6</v>
      </c>
      <c r="D102" s="31">
        <f t="shared" si="39"/>
        <v>1995000</v>
      </c>
      <c r="E102" s="29">
        <f>(3000-1005)*1000</f>
        <v>1995000</v>
      </c>
      <c r="F102" s="29"/>
      <c r="G102" s="29"/>
      <c r="H102" s="29"/>
      <c r="I102" s="29"/>
      <c r="J102" s="29"/>
      <c r="K102" s="29"/>
    </row>
    <row r="103" spans="1:11" s="11" customFormat="1" x14ac:dyDescent="0.25">
      <c r="A103" s="10"/>
      <c r="B103" s="83"/>
      <c r="C103" s="10" t="s">
        <v>7</v>
      </c>
      <c r="D103" s="31">
        <f t="shared" si="39"/>
        <v>0</v>
      </c>
      <c r="E103" s="30"/>
      <c r="F103" s="30"/>
      <c r="G103" s="30"/>
      <c r="H103" s="30"/>
      <c r="I103" s="30"/>
      <c r="J103" s="30"/>
      <c r="K103" s="30"/>
    </row>
    <row r="104" spans="1:11" s="11" customFormat="1" x14ac:dyDescent="0.25">
      <c r="A104" s="10"/>
      <c r="B104" s="83"/>
      <c r="C104" s="10" t="s">
        <v>36</v>
      </c>
      <c r="D104" s="31">
        <f t="shared" si="39"/>
        <v>0</v>
      </c>
      <c r="E104" s="30"/>
      <c r="F104" s="30"/>
      <c r="G104" s="30"/>
      <c r="H104" s="30"/>
      <c r="I104" s="30"/>
      <c r="J104" s="30"/>
      <c r="K104" s="30"/>
    </row>
    <row r="105" spans="1:11" s="11" customFormat="1" x14ac:dyDescent="0.25">
      <c r="A105" s="10"/>
      <c r="B105" s="83"/>
      <c r="C105" s="10" t="s">
        <v>43</v>
      </c>
      <c r="D105" s="31">
        <f t="shared" si="39"/>
        <v>0</v>
      </c>
      <c r="E105" s="30"/>
      <c r="F105" s="30"/>
      <c r="G105" s="30"/>
      <c r="H105" s="30">
        <v>0</v>
      </c>
      <c r="I105" s="30"/>
      <c r="J105" s="30"/>
      <c r="K105" s="30"/>
    </row>
    <row r="106" spans="1:11" s="11" customFormat="1" x14ac:dyDescent="0.25">
      <c r="A106" s="10"/>
      <c r="B106" s="83"/>
      <c r="C106" s="10" t="s">
        <v>8</v>
      </c>
      <c r="D106" s="31">
        <f t="shared" si="39"/>
        <v>1995000</v>
      </c>
      <c r="E106" s="29">
        <f>E99-E107</f>
        <v>1995000</v>
      </c>
      <c r="F106" s="29">
        <f t="shared" ref="F106:K106" si="49">F99-F107</f>
        <v>0</v>
      </c>
      <c r="G106" s="29">
        <f t="shared" si="49"/>
        <v>0</v>
      </c>
      <c r="H106" s="29">
        <f>H99-H107-H105</f>
        <v>0</v>
      </c>
      <c r="I106" s="29">
        <f>I99-I107-I105</f>
        <v>0</v>
      </c>
      <c r="J106" s="29">
        <f t="shared" si="49"/>
        <v>0</v>
      </c>
      <c r="K106" s="29">
        <f t="shared" si="49"/>
        <v>0</v>
      </c>
    </row>
    <row r="107" spans="1:11" s="11" customFormat="1" x14ac:dyDescent="0.25">
      <c r="A107" s="10"/>
      <c r="B107" s="83"/>
      <c r="C107" s="10" t="s">
        <v>9</v>
      </c>
      <c r="D107" s="31">
        <f t="shared" si="39"/>
        <v>0</v>
      </c>
      <c r="E107" s="34">
        <f>SUM(E108:E110)</f>
        <v>0</v>
      </c>
      <c r="F107" s="34">
        <f t="shared" ref="F107:K107" si="50">SUM(F108:F110)</f>
        <v>0</v>
      </c>
      <c r="G107" s="34">
        <f t="shared" si="50"/>
        <v>0</v>
      </c>
      <c r="H107" s="34">
        <f t="shared" si="50"/>
        <v>0</v>
      </c>
      <c r="I107" s="34">
        <f t="shared" si="50"/>
        <v>0</v>
      </c>
      <c r="J107" s="34">
        <f t="shared" si="50"/>
        <v>0</v>
      </c>
      <c r="K107" s="34">
        <f t="shared" si="50"/>
        <v>0</v>
      </c>
    </row>
    <row r="108" spans="1:11" s="11" customFormat="1" x14ac:dyDescent="0.25">
      <c r="A108" s="10"/>
      <c r="B108" s="83"/>
      <c r="C108" s="10" t="s">
        <v>5</v>
      </c>
      <c r="D108" s="31">
        <f t="shared" si="39"/>
        <v>0</v>
      </c>
      <c r="E108" s="29"/>
      <c r="F108" s="29"/>
      <c r="G108" s="29"/>
      <c r="H108" s="29"/>
      <c r="I108" s="29"/>
      <c r="J108" s="29"/>
      <c r="K108" s="29"/>
    </row>
    <row r="109" spans="1:11" s="11" customFormat="1" x14ac:dyDescent="0.25">
      <c r="A109" s="10"/>
      <c r="B109" s="83"/>
      <c r="C109" s="10" t="s">
        <v>6</v>
      </c>
      <c r="D109" s="31">
        <f t="shared" si="39"/>
        <v>0</v>
      </c>
      <c r="E109" s="29"/>
      <c r="F109" s="29"/>
      <c r="G109" s="29"/>
      <c r="H109" s="29"/>
      <c r="I109" s="29"/>
      <c r="J109" s="29"/>
      <c r="K109" s="29"/>
    </row>
    <row r="110" spans="1:11" s="11" customFormat="1" x14ac:dyDescent="0.25">
      <c r="A110" s="10"/>
      <c r="B110" s="83"/>
      <c r="C110" s="10" t="s">
        <v>7</v>
      </c>
      <c r="D110" s="31">
        <f t="shared" si="39"/>
        <v>0</v>
      </c>
      <c r="E110" s="29"/>
      <c r="F110" s="29"/>
      <c r="G110" s="29"/>
      <c r="H110" s="29">
        <v>0</v>
      </c>
      <c r="I110" s="29">
        <v>0</v>
      </c>
      <c r="J110" s="29"/>
      <c r="K110" s="29"/>
    </row>
    <row r="111" spans="1:11" s="11" customFormat="1" ht="30" x14ac:dyDescent="0.25">
      <c r="A111" s="10">
        <v>4</v>
      </c>
      <c r="B111" s="83" t="s">
        <v>39</v>
      </c>
      <c r="C111" s="10"/>
      <c r="D111" s="31">
        <f t="shared" si="39"/>
        <v>256713630.66</v>
      </c>
      <c r="E111" s="31">
        <f>SUM(E113:E117)+E120</f>
        <v>0</v>
      </c>
      <c r="F111" s="31">
        <f>SUM(F113:F116)+F120</f>
        <v>16713630.66</v>
      </c>
      <c r="G111" s="54">
        <f t="shared" ref="G111:I111" si="51">SUM(G113:G116)+G120</f>
        <v>0</v>
      </c>
      <c r="H111" s="54">
        <f t="shared" si="51"/>
        <v>0</v>
      </c>
      <c r="I111" s="54">
        <f t="shared" si="51"/>
        <v>40000000</v>
      </c>
      <c r="J111" s="54">
        <f t="shared" ref="J111:K111" si="52">SUM(J113:J116)+J120</f>
        <v>100000000</v>
      </c>
      <c r="K111" s="54">
        <f t="shared" si="52"/>
        <v>100000000</v>
      </c>
    </row>
    <row r="112" spans="1:11" s="11" customFormat="1" x14ac:dyDescent="0.25">
      <c r="A112" s="10"/>
      <c r="B112" s="83"/>
      <c r="C112" s="10" t="s">
        <v>22</v>
      </c>
      <c r="D112" s="31">
        <f t="shared" si="39"/>
        <v>16713630.66</v>
      </c>
      <c r="E112" s="33">
        <f>E113+E114+E116+E117</f>
        <v>0</v>
      </c>
      <c r="F112" s="33">
        <f>F113+F114+F116+F117</f>
        <v>16713630.66</v>
      </c>
      <c r="G112" s="72">
        <f t="shared" ref="G112:K112" si="53">G113+G114+G116+G117</f>
        <v>0</v>
      </c>
      <c r="H112" s="72">
        <f t="shared" si="53"/>
        <v>0</v>
      </c>
      <c r="I112" s="72">
        <f t="shared" si="53"/>
        <v>0</v>
      </c>
      <c r="J112" s="33">
        <f t="shared" si="53"/>
        <v>0</v>
      </c>
      <c r="K112" s="33">
        <f t="shared" si="53"/>
        <v>0</v>
      </c>
    </row>
    <row r="113" spans="1:11" s="11" customFormat="1" x14ac:dyDescent="0.25">
      <c r="A113" s="10"/>
      <c r="B113" s="83"/>
      <c r="C113" s="10" t="s">
        <v>5</v>
      </c>
      <c r="D113" s="31">
        <f t="shared" si="39"/>
        <v>0</v>
      </c>
      <c r="E113" s="32">
        <f>E126+E152</f>
        <v>0</v>
      </c>
      <c r="F113" s="32">
        <f t="shared" ref="F113:K114" si="54">F126+F152</f>
        <v>0</v>
      </c>
      <c r="G113" s="70">
        <f t="shared" si="54"/>
        <v>0</v>
      </c>
      <c r="H113" s="70">
        <f t="shared" si="54"/>
        <v>0</v>
      </c>
      <c r="I113" s="70">
        <f t="shared" si="54"/>
        <v>0</v>
      </c>
      <c r="J113" s="32">
        <f t="shared" si="54"/>
        <v>0</v>
      </c>
      <c r="K113" s="32">
        <f t="shared" si="54"/>
        <v>0</v>
      </c>
    </row>
    <row r="114" spans="1:11" s="11" customFormat="1" x14ac:dyDescent="0.25">
      <c r="A114" s="10"/>
      <c r="B114" s="83"/>
      <c r="C114" s="10" t="s">
        <v>6</v>
      </c>
      <c r="D114" s="31">
        <f t="shared" si="39"/>
        <v>15877949.119999999</v>
      </c>
      <c r="E114" s="32">
        <f>E127+E153</f>
        <v>0</v>
      </c>
      <c r="F114" s="32">
        <f t="shared" si="54"/>
        <v>15877949.119999999</v>
      </c>
      <c r="G114" s="70">
        <f t="shared" si="54"/>
        <v>0</v>
      </c>
      <c r="H114" s="70">
        <f t="shared" si="54"/>
        <v>0</v>
      </c>
      <c r="I114" s="70">
        <f t="shared" si="54"/>
        <v>0</v>
      </c>
      <c r="J114" s="32">
        <f t="shared" si="54"/>
        <v>0</v>
      </c>
      <c r="K114" s="32">
        <f t="shared" si="54"/>
        <v>0</v>
      </c>
    </row>
    <row r="115" spans="1:11" s="11" customFormat="1" x14ac:dyDescent="0.25">
      <c r="A115" s="9"/>
      <c r="B115" s="84"/>
      <c r="C115" s="9" t="s">
        <v>44</v>
      </c>
      <c r="D115" s="31">
        <f t="shared" si="39"/>
        <v>0</v>
      </c>
      <c r="E115" s="42">
        <f t="shared" ref="E115:K117" si="55">E128</f>
        <v>0</v>
      </c>
      <c r="F115" s="42">
        <f t="shared" si="55"/>
        <v>0</v>
      </c>
      <c r="G115" s="70">
        <f t="shared" si="55"/>
        <v>0</v>
      </c>
      <c r="H115" s="70">
        <f t="shared" si="55"/>
        <v>0</v>
      </c>
      <c r="I115" s="70">
        <f t="shared" si="55"/>
        <v>0</v>
      </c>
      <c r="J115" s="42">
        <f t="shared" si="55"/>
        <v>0</v>
      </c>
      <c r="K115" s="42">
        <f t="shared" si="55"/>
        <v>0</v>
      </c>
    </row>
    <row r="116" spans="1:11" s="11" customFormat="1" x14ac:dyDescent="0.25">
      <c r="A116" s="10"/>
      <c r="B116" s="83"/>
      <c r="C116" s="10" t="s">
        <v>7</v>
      </c>
      <c r="D116" s="31">
        <f t="shared" si="39"/>
        <v>835681.54</v>
      </c>
      <c r="E116" s="32">
        <f t="shared" ref="E116:K116" si="56">E129+E155</f>
        <v>0</v>
      </c>
      <c r="F116" s="32">
        <f t="shared" si="56"/>
        <v>835681.54</v>
      </c>
      <c r="G116" s="70">
        <f t="shared" si="56"/>
        <v>0</v>
      </c>
      <c r="H116" s="70">
        <f t="shared" si="56"/>
        <v>0</v>
      </c>
      <c r="I116" s="70">
        <f t="shared" si="56"/>
        <v>0</v>
      </c>
      <c r="J116" s="32">
        <f t="shared" si="56"/>
        <v>0</v>
      </c>
      <c r="K116" s="32">
        <f t="shared" si="56"/>
        <v>0</v>
      </c>
    </row>
    <row r="117" spans="1:11" s="11" customFormat="1" x14ac:dyDescent="0.25">
      <c r="A117" s="9"/>
      <c r="B117" s="84"/>
      <c r="C117" s="9" t="s">
        <v>44</v>
      </c>
      <c r="D117" s="31">
        <f t="shared" si="39"/>
        <v>0</v>
      </c>
      <c r="E117" s="42">
        <f t="shared" si="55"/>
        <v>0</v>
      </c>
      <c r="F117" s="42">
        <f t="shared" si="55"/>
        <v>0</v>
      </c>
      <c r="G117" s="70">
        <f t="shared" si="55"/>
        <v>0</v>
      </c>
      <c r="H117" s="70">
        <f t="shared" si="55"/>
        <v>0</v>
      </c>
      <c r="I117" s="70">
        <f t="shared" si="55"/>
        <v>0</v>
      </c>
      <c r="J117" s="42">
        <f t="shared" si="55"/>
        <v>0</v>
      </c>
      <c r="K117" s="42">
        <f t="shared" si="55"/>
        <v>0</v>
      </c>
    </row>
    <row r="118" spans="1:11" s="11" customFormat="1" x14ac:dyDescent="0.25">
      <c r="A118" s="10"/>
      <c r="B118" s="83"/>
      <c r="C118" s="10" t="s">
        <v>43</v>
      </c>
      <c r="D118" s="31">
        <f t="shared" si="39"/>
        <v>0</v>
      </c>
      <c r="E118" s="32">
        <f t="shared" ref="E118:K123" si="57">E131+E157</f>
        <v>0</v>
      </c>
      <c r="F118" s="32">
        <f t="shared" si="57"/>
        <v>0</v>
      </c>
      <c r="G118" s="70">
        <f t="shared" si="57"/>
        <v>0</v>
      </c>
      <c r="H118" s="70">
        <f t="shared" si="57"/>
        <v>0</v>
      </c>
      <c r="I118" s="70">
        <f t="shared" si="57"/>
        <v>0</v>
      </c>
      <c r="J118" s="32">
        <f t="shared" si="57"/>
        <v>0</v>
      </c>
      <c r="K118" s="32">
        <f t="shared" si="57"/>
        <v>0</v>
      </c>
    </row>
    <row r="119" spans="1:11" s="11" customFormat="1" x14ac:dyDescent="0.25">
      <c r="A119" s="10"/>
      <c r="B119" s="83"/>
      <c r="C119" s="10" t="s">
        <v>8</v>
      </c>
      <c r="D119" s="31">
        <f t="shared" si="39"/>
        <v>16713630.66</v>
      </c>
      <c r="E119" s="32">
        <f t="shared" si="57"/>
        <v>0</v>
      </c>
      <c r="F119" s="32">
        <f t="shared" si="57"/>
        <v>16713630.66</v>
      </c>
      <c r="G119" s="70">
        <f t="shared" si="57"/>
        <v>0</v>
      </c>
      <c r="H119" s="70">
        <f t="shared" si="57"/>
        <v>0</v>
      </c>
      <c r="I119" s="70">
        <f t="shared" si="57"/>
        <v>0</v>
      </c>
      <c r="J119" s="32">
        <f t="shared" si="57"/>
        <v>0</v>
      </c>
      <c r="K119" s="32">
        <f t="shared" si="57"/>
        <v>0</v>
      </c>
    </row>
    <row r="120" spans="1:11" s="11" customFormat="1" x14ac:dyDescent="0.25">
      <c r="A120" s="10"/>
      <c r="B120" s="83"/>
      <c r="C120" s="10" t="s">
        <v>9</v>
      </c>
      <c r="D120" s="31">
        <f t="shared" si="39"/>
        <v>240000000</v>
      </c>
      <c r="E120" s="32">
        <f t="shared" si="57"/>
        <v>0</v>
      </c>
      <c r="F120" s="32">
        <f t="shared" si="57"/>
        <v>0</v>
      </c>
      <c r="G120" s="70">
        <f t="shared" si="57"/>
        <v>0</v>
      </c>
      <c r="H120" s="70">
        <f t="shared" si="57"/>
        <v>0</v>
      </c>
      <c r="I120" s="70">
        <f t="shared" si="57"/>
        <v>40000000</v>
      </c>
      <c r="J120" s="32">
        <f t="shared" si="57"/>
        <v>100000000</v>
      </c>
      <c r="K120" s="32">
        <f t="shared" si="57"/>
        <v>100000000</v>
      </c>
    </row>
    <row r="121" spans="1:11" s="11" customFormat="1" x14ac:dyDescent="0.25">
      <c r="A121" s="10"/>
      <c r="B121" s="83"/>
      <c r="C121" s="10" t="s">
        <v>5</v>
      </c>
      <c r="D121" s="31">
        <f t="shared" si="39"/>
        <v>0</v>
      </c>
      <c r="E121" s="32">
        <f t="shared" si="57"/>
        <v>0</v>
      </c>
      <c r="F121" s="32">
        <f t="shared" si="57"/>
        <v>0</v>
      </c>
      <c r="G121" s="70">
        <f t="shared" si="57"/>
        <v>0</v>
      </c>
      <c r="H121" s="70">
        <f t="shared" si="57"/>
        <v>0</v>
      </c>
      <c r="I121" s="70">
        <f t="shared" si="57"/>
        <v>0</v>
      </c>
      <c r="J121" s="32">
        <f t="shared" si="57"/>
        <v>0</v>
      </c>
      <c r="K121" s="32">
        <f t="shared" si="57"/>
        <v>0</v>
      </c>
    </row>
    <row r="122" spans="1:11" s="11" customFormat="1" x14ac:dyDescent="0.25">
      <c r="A122" s="10"/>
      <c r="B122" s="83"/>
      <c r="C122" s="10" t="s">
        <v>6</v>
      </c>
      <c r="D122" s="31">
        <f t="shared" si="39"/>
        <v>228000000</v>
      </c>
      <c r="E122" s="32">
        <f t="shared" si="57"/>
        <v>0</v>
      </c>
      <c r="F122" s="32">
        <f t="shared" si="57"/>
        <v>0</v>
      </c>
      <c r="G122" s="70">
        <f t="shared" si="57"/>
        <v>0</v>
      </c>
      <c r="H122" s="70">
        <f t="shared" si="57"/>
        <v>0</v>
      </c>
      <c r="I122" s="70">
        <f t="shared" si="57"/>
        <v>38000000</v>
      </c>
      <c r="J122" s="32">
        <f t="shared" si="57"/>
        <v>95000000</v>
      </c>
      <c r="K122" s="32">
        <f t="shared" si="57"/>
        <v>95000000</v>
      </c>
    </row>
    <row r="123" spans="1:11" s="11" customFormat="1" x14ac:dyDescent="0.25">
      <c r="A123" s="10"/>
      <c r="B123" s="83"/>
      <c r="C123" s="10" t="s">
        <v>7</v>
      </c>
      <c r="D123" s="31">
        <f t="shared" si="39"/>
        <v>12000000</v>
      </c>
      <c r="E123" s="32">
        <f t="shared" si="57"/>
        <v>0</v>
      </c>
      <c r="F123" s="32">
        <f t="shared" si="57"/>
        <v>0</v>
      </c>
      <c r="G123" s="70">
        <f t="shared" si="57"/>
        <v>0</v>
      </c>
      <c r="H123" s="70">
        <f t="shared" si="57"/>
        <v>0</v>
      </c>
      <c r="I123" s="70">
        <f t="shared" si="57"/>
        <v>2000000</v>
      </c>
      <c r="J123" s="32">
        <f t="shared" si="57"/>
        <v>5000000</v>
      </c>
      <c r="K123" s="32">
        <f t="shared" si="57"/>
        <v>5000000</v>
      </c>
    </row>
    <row r="124" spans="1:11" s="11" customFormat="1" ht="30" x14ac:dyDescent="0.25">
      <c r="A124" s="10" t="s">
        <v>33</v>
      </c>
      <c r="B124" s="83" t="s">
        <v>47</v>
      </c>
      <c r="C124" s="10"/>
      <c r="D124" s="31">
        <f t="shared" si="39"/>
        <v>0</v>
      </c>
      <c r="E124" s="31">
        <f>SUM(E126:E130)+E133</f>
        <v>0</v>
      </c>
      <c r="F124" s="31">
        <f>SUM(F126:F130)+F133</f>
        <v>0</v>
      </c>
      <c r="G124" s="54">
        <f>SUM(G126:G130)+G133</f>
        <v>0</v>
      </c>
      <c r="H124" s="54">
        <f>SUM(H126:H130)+H133</f>
        <v>0</v>
      </c>
      <c r="I124" s="54">
        <f>SUM(I126:I130)+I133</f>
        <v>0</v>
      </c>
      <c r="J124" s="31">
        <f t="shared" ref="J124:K124" si="58">SUM(J126:J130)+J133</f>
        <v>0</v>
      </c>
      <c r="K124" s="31">
        <f t="shared" si="58"/>
        <v>0</v>
      </c>
    </row>
    <row r="125" spans="1:11" s="11" customFormat="1" x14ac:dyDescent="0.25">
      <c r="A125" s="10"/>
      <c r="B125" s="83"/>
      <c r="C125" s="10" t="s">
        <v>22</v>
      </c>
      <c r="D125" s="31">
        <f t="shared" si="39"/>
        <v>0</v>
      </c>
      <c r="E125" s="33">
        <f>E126+E127+E129+E130</f>
        <v>0</v>
      </c>
      <c r="F125" s="33">
        <f>F126+F127+F129+F130</f>
        <v>0</v>
      </c>
      <c r="G125" s="72">
        <f>G126+G127+G129+G130</f>
        <v>0</v>
      </c>
      <c r="H125" s="72">
        <f>H126+H127+H129+H130</f>
        <v>0</v>
      </c>
      <c r="I125" s="72">
        <f>I126+I127+I129+I130</f>
        <v>0</v>
      </c>
      <c r="J125" s="33">
        <f t="shared" ref="J125:K125" si="59">J126+J127+J129+J130</f>
        <v>0</v>
      </c>
      <c r="K125" s="33">
        <f t="shared" si="59"/>
        <v>0</v>
      </c>
    </row>
    <row r="126" spans="1:11" s="11" customFormat="1" x14ac:dyDescent="0.25">
      <c r="A126" s="10"/>
      <c r="B126" s="83"/>
      <c r="C126" s="10" t="s">
        <v>5</v>
      </c>
      <c r="D126" s="31">
        <f t="shared" si="39"/>
        <v>0</v>
      </c>
      <c r="E126" s="29"/>
      <c r="F126" s="29"/>
      <c r="G126" s="68"/>
      <c r="H126" s="68"/>
      <c r="I126" s="68"/>
      <c r="J126" s="29"/>
      <c r="K126" s="29"/>
    </row>
    <row r="127" spans="1:11" s="11" customFormat="1" x14ac:dyDescent="0.25">
      <c r="A127" s="10"/>
      <c r="B127" s="83"/>
      <c r="C127" s="10" t="s">
        <v>6</v>
      </c>
      <c r="D127" s="31">
        <f t="shared" si="39"/>
        <v>0</v>
      </c>
      <c r="E127" s="29">
        <v>0</v>
      </c>
      <c r="F127" s="29"/>
      <c r="G127" s="68"/>
      <c r="H127" s="68"/>
      <c r="I127" s="68"/>
      <c r="J127" s="29"/>
      <c r="K127" s="29"/>
    </row>
    <row r="128" spans="1:11" s="11" customFormat="1" x14ac:dyDescent="0.25">
      <c r="A128" s="9"/>
      <c r="B128" s="84"/>
      <c r="C128" s="9" t="s">
        <v>44</v>
      </c>
      <c r="D128" s="31">
        <f t="shared" si="39"/>
        <v>0</v>
      </c>
      <c r="E128" s="40"/>
      <c r="F128" s="40"/>
      <c r="G128" s="68"/>
      <c r="H128" s="68"/>
      <c r="I128" s="68"/>
      <c r="J128" s="40"/>
      <c r="K128" s="40"/>
    </row>
    <row r="129" spans="1:11" s="11" customFormat="1" x14ac:dyDescent="0.25">
      <c r="A129" s="10"/>
      <c r="B129" s="83"/>
      <c r="C129" s="10" t="s">
        <v>7</v>
      </c>
      <c r="D129" s="31">
        <f t="shared" si="39"/>
        <v>0</v>
      </c>
      <c r="E129" s="30">
        <v>0</v>
      </c>
      <c r="F129" s="30"/>
      <c r="G129" s="69"/>
      <c r="H129" s="69"/>
      <c r="I129" s="69"/>
      <c r="J129" s="30"/>
      <c r="K129" s="30"/>
    </row>
    <row r="130" spans="1:11" s="11" customFormat="1" x14ac:dyDescent="0.25">
      <c r="A130" s="9"/>
      <c r="B130" s="84"/>
      <c r="C130" s="9" t="s">
        <v>44</v>
      </c>
      <c r="D130" s="31">
        <f t="shared" si="39"/>
        <v>0</v>
      </c>
      <c r="E130" s="41"/>
      <c r="F130" s="41"/>
      <c r="G130" s="41"/>
      <c r="H130" s="41"/>
      <c r="I130" s="41"/>
      <c r="J130" s="41"/>
      <c r="K130" s="41"/>
    </row>
    <row r="131" spans="1:11" s="11" customFormat="1" x14ac:dyDescent="0.25">
      <c r="A131" s="10"/>
      <c r="B131" s="83"/>
      <c r="C131" s="10" t="s">
        <v>43</v>
      </c>
      <c r="D131" s="31">
        <f t="shared" si="39"/>
        <v>0</v>
      </c>
      <c r="E131" s="30"/>
      <c r="F131" s="30"/>
      <c r="G131" s="30"/>
      <c r="H131" s="30"/>
      <c r="I131" s="30"/>
      <c r="J131" s="30"/>
      <c r="K131" s="30"/>
    </row>
    <row r="132" spans="1:11" s="11" customFormat="1" x14ac:dyDescent="0.25">
      <c r="A132" s="10"/>
      <c r="B132" s="83"/>
      <c r="C132" s="10" t="s">
        <v>8</v>
      </c>
      <c r="D132" s="31">
        <f t="shared" si="39"/>
        <v>0</v>
      </c>
      <c r="E132" s="29">
        <f>E124-E133</f>
        <v>0</v>
      </c>
      <c r="F132" s="29">
        <f>F124-F133</f>
        <v>0</v>
      </c>
      <c r="G132" s="29">
        <f>G124-G133</f>
        <v>0</v>
      </c>
      <c r="H132" s="29">
        <f>H124-H133</f>
        <v>0</v>
      </c>
      <c r="I132" s="29">
        <f>I124-I133</f>
        <v>0</v>
      </c>
      <c r="J132" s="29">
        <f t="shared" ref="J132:K132" si="60">J124-J133</f>
        <v>0</v>
      </c>
      <c r="K132" s="29">
        <f t="shared" si="60"/>
        <v>0</v>
      </c>
    </row>
    <row r="133" spans="1:11" s="11" customFormat="1" x14ac:dyDescent="0.25">
      <c r="A133" s="10"/>
      <c r="B133" s="83"/>
      <c r="C133" s="10" t="s">
        <v>9</v>
      </c>
      <c r="D133" s="31">
        <f t="shared" si="39"/>
        <v>0</v>
      </c>
      <c r="E133" s="34">
        <f>SUM(E134:E136)</f>
        <v>0</v>
      </c>
      <c r="F133" s="34">
        <f t="shared" ref="F133:K133" si="61">SUM(F134:F136)</f>
        <v>0</v>
      </c>
      <c r="G133" s="34">
        <f t="shared" si="61"/>
        <v>0</v>
      </c>
      <c r="H133" s="34">
        <f t="shared" si="61"/>
        <v>0</v>
      </c>
      <c r="I133" s="34">
        <f t="shared" si="61"/>
        <v>0</v>
      </c>
      <c r="J133" s="34">
        <f t="shared" si="61"/>
        <v>0</v>
      </c>
      <c r="K133" s="34">
        <f t="shared" si="61"/>
        <v>0</v>
      </c>
    </row>
    <row r="134" spans="1:11" s="11" customFormat="1" x14ac:dyDescent="0.25">
      <c r="A134" s="10"/>
      <c r="B134" s="83"/>
      <c r="C134" s="10" t="s">
        <v>5</v>
      </c>
      <c r="D134" s="31">
        <f t="shared" si="39"/>
        <v>0</v>
      </c>
      <c r="E134" s="29"/>
      <c r="F134" s="29"/>
      <c r="G134" s="29"/>
      <c r="H134" s="29"/>
      <c r="I134" s="29"/>
      <c r="J134" s="29"/>
      <c r="K134" s="29"/>
    </row>
    <row r="135" spans="1:11" s="11" customFormat="1" x14ac:dyDescent="0.25">
      <c r="A135" s="10"/>
      <c r="B135" s="83"/>
      <c r="C135" s="10" t="s">
        <v>6</v>
      </c>
      <c r="D135" s="31">
        <f t="shared" si="39"/>
        <v>0</v>
      </c>
      <c r="E135" s="29">
        <v>0</v>
      </c>
      <c r="F135" s="29"/>
      <c r="G135" s="29"/>
      <c r="H135" s="29"/>
      <c r="I135" s="29"/>
      <c r="J135" s="29"/>
      <c r="K135" s="29"/>
    </row>
    <row r="136" spans="1:11" s="11" customFormat="1" x14ac:dyDescent="0.25">
      <c r="A136" s="10"/>
      <c r="B136" s="83"/>
      <c r="C136" s="10" t="s">
        <v>7</v>
      </c>
      <c r="D136" s="31">
        <f t="shared" si="39"/>
        <v>0</v>
      </c>
      <c r="E136" s="29"/>
      <c r="F136" s="29"/>
      <c r="G136" s="29"/>
      <c r="H136" s="29"/>
      <c r="I136" s="29"/>
      <c r="J136" s="29"/>
      <c r="K136" s="29"/>
    </row>
    <row r="137" spans="1:11" s="11" customFormat="1" x14ac:dyDescent="0.25">
      <c r="A137" s="9" t="s">
        <v>34</v>
      </c>
      <c r="B137" s="84" t="s">
        <v>36</v>
      </c>
      <c r="C137" s="9"/>
      <c r="D137" s="31">
        <f t="shared" si="39"/>
        <v>0</v>
      </c>
      <c r="E137" s="39">
        <f>SUM(E139:E143)+E146</f>
        <v>0</v>
      </c>
      <c r="F137" s="39">
        <f t="shared" ref="F137:I137" si="62">SUM(F139:F143)+F146</f>
        <v>0</v>
      </c>
      <c r="G137" s="39">
        <f t="shared" si="62"/>
        <v>0</v>
      </c>
      <c r="H137" s="39">
        <f t="shared" si="62"/>
        <v>0</v>
      </c>
      <c r="I137" s="39">
        <f t="shared" si="62"/>
        <v>0</v>
      </c>
      <c r="J137" s="39">
        <f t="shared" ref="J137:K137" si="63">SUM(J139:J143)+J146</f>
        <v>0</v>
      </c>
      <c r="K137" s="39">
        <f t="shared" si="63"/>
        <v>0</v>
      </c>
    </row>
    <row r="138" spans="1:11" s="11" customFormat="1" x14ac:dyDescent="0.25">
      <c r="A138" s="9"/>
      <c r="B138" s="84"/>
      <c r="C138" s="9" t="s">
        <v>22</v>
      </c>
      <c r="D138" s="31">
        <f t="shared" si="39"/>
        <v>0</v>
      </c>
      <c r="E138" s="43">
        <f>E139+E140+E142+E143</f>
        <v>0</v>
      </c>
      <c r="F138" s="43">
        <f t="shared" ref="F138:K138" si="64">F139+F140+F142+F143</f>
        <v>0</v>
      </c>
      <c r="G138" s="43">
        <f t="shared" si="64"/>
        <v>0</v>
      </c>
      <c r="H138" s="43">
        <f t="shared" si="64"/>
        <v>0</v>
      </c>
      <c r="I138" s="43">
        <f t="shared" si="64"/>
        <v>0</v>
      </c>
      <c r="J138" s="43">
        <f t="shared" si="64"/>
        <v>0</v>
      </c>
      <c r="K138" s="43">
        <f t="shared" si="64"/>
        <v>0</v>
      </c>
    </row>
    <row r="139" spans="1:11" s="11" customFormat="1" x14ac:dyDescent="0.25">
      <c r="A139" s="9"/>
      <c r="B139" s="84"/>
      <c r="C139" s="9" t="s">
        <v>5</v>
      </c>
      <c r="D139" s="31">
        <f t="shared" si="39"/>
        <v>0</v>
      </c>
      <c r="E139" s="40"/>
      <c r="F139" s="40"/>
      <c r="G139" s="40"/>
      <c r="H139" s="40"/>
      <c r="I139" s="40"/>
      <c r="J139" s="40"/>
      <c r="K139" s="40"/>
    </row>
    <row r="140" spans="1:11" s="11" customFormat="1" x14ac:dyDescent="0.25">
      <c r="A140" s="9"/>
      <c r="B140" s="84"/>
      <c r="C140" s="9" t="s">
        <v>6</v>
      </c>
      <c r="D140" s="31">
        <f t="shared" si="39"/>
        <v>0</v>
      </c>
      <c r="E140" s="40">
        <v>0</v>
      </c>
      <c r="F140" s="40">
        <f>1996425-1996425</f>
        <v>0</v>
      </c>
      <c r="G140" s="40"/>
      <c r="H140" s="40"/>
      <c r="I140" s="40"/>
      <c r="J140" s="40"/>
      <c r="K140" s="40"/>
    </row>
    <row r="141" spans="1:11" s="11" customFormat="1" x14ac:dyDescent="0.25">
      <c r="A141" s="9"/>
      <c r="B141" s="84"/>
      <c r="C141" s="9" t="s">
        <v>44</v>
      </c>
      <c r="D141" s="31">
        <f t="shared" si="39"/>
        <v>0</v>
      </c>
      <c r="E141" s="40"/>
      <c r="F141" s="40">
        <v>0</v>
      </c>
      <c r="G141" s="40"/>
      <c r="H141" s="40"/>
      <c r="I141" s="40"/>
      <c r="J141" s="40"/>
      <c r="K141" s="40"/>
    </row>
    <row r="142" spans="1:11" s="11" customFormat="1" x14ac:dyDescent="0.25">
      <c r="A142" s="9"/>
      <c r="B142" s="84"/>
      <c r="C142" s="9" t="s">
        <v>7</v>
      </c>
      <c r="D142" s="31">
        <f t="shared" si="39"/>
        <v>0</v>
      </c>
      <c r="E142" s="41">
        <v>0</v>
      </c>
      <c r="F142" s="41"/>
      <c r="G142" s="41"/>
      <c r="H142" s="41"/>
      <c r="I142" s="41"/>
      <c r="J142" s="41"/>
      <c r="K142" s="41"/>
    </row>
    <row r="143" spans="1:11" s="11" customFormat="1" x14ac:dyDescent="0.25">
      <c r="A143" s="9"/>
      <c r="B143" s="84"/>
      <c r="C143" s="9" t="s">
        <v>44</v>
      </c>
      <c r="D143" s="31">
        <f t="shared" si="39"/>
        <v>0</v>
      </c>
      <c r="E143" s="41"/>
      <c r="F143" s="41">
        <v>0</v>
      </c>
      <c r="G143" s="41"/>
      <c r="H143" s="41"/>
      <c r="I143" s="41"/>
      <c r="J143" s="41"/>
      <c r="K143" s="41"/>
    </row>
    <row r="144" spans="1:11" s="11" customFormat="1" x14ac:dyDescent="0.25">
      <c r="A144" s="9"/>
      <c r="B144" s="84"/>
      <c r="C144" s="9" t="s">
        <v>43</v>
      </c>
      <c r="D144" s="31">
        <f t="shared" ref="D144:D162" si="65">SUM(E144:K144)</f>
        <v>0</v>
      </c>
      <c r="E144" s="41"/>
      <c r="F144" s="41"/>
      <c r="G144" s="41"/>
      <c r="H144" s="41"/>
      <c r="I144" s="41"/>
      <c r="J144" s="41"/>
      <c r="K144" s="41"/>
    </row>
    <row r="145" spans="1:11" s="11" customFormat="1" x14ac:dyDescent="0.25">
      <c r="A145" s="9"/>
      <c r="B145" s="84"/>
      <c r="C145" s="9" t="s">
        <v>8</v>
      </c>
      <c r="D145" s="31">
        <f t="shared" si="65"/>
        <v>0</v>
      </c>
      <c r="E145" s="40">
        <f>E137-E146</f>
        <v>0</v>
      </c>
      <c r="F145" s="40">
        <f t="shared" ref="F145:K145" si="66">F137-F146</f>
        <v>0</v>
      </c>
      <c r="G145" s="40"/>
      <c r="H145" s="40"/>
      <c r="I145" s="40">
        <f t="shared" si="66"/>
        <v>0</v>
      </c>
      <c r="J145" s="40">
        <f t="shared" si="66"/>
        <v>0</v>
      </c>
      <c r="K145" s="40">
        <f t="shared" si="66"/>
        <v>0</v>
      </c>
    </row>
    <row r="146" spans="1:11" s="11" customFormat="1" x14ac:dyDescent="0.25">
      <c r="A146" s="9"/>
      <c r="B146" s="84"/>
      <c r="C146" s="9" t="s">
        <v>9</v>
      </c>
      <c r="D146" s="31">
        <f t="shared" si="65"/>
        <v>0</v>
      </c>
      <c r="E146" s="44">
        <f>SUM(E147:E149)</f>
        <v>0</v>
      </c>
      <c r="F146" s="44">
        <f t="shared" ref="F146:K146" si="67">SUM(F147:F149)</f>
        <v>0</v>
      </c>
      <c r="G146" s="44">
        <f t="shared" si="67"/>
        <v>0</v>
      </c>
      <c r="H146" s="44">
        <f t="shared" si="67"/>
        <v>0</v>
      </c>
      <c r="I146" s="44">
        <f t="shared" si="67"/>
        <v>0</v>
      </c>
      <c r="J146" s="44">
        <f t="shared" si="67"/>
        <v>0</v>
      </c>
      <c r="K146" s="44">
        <f t="shared" si="67"/>
        <v>0</v>
      </c>
    </row>
    <row r="147" spans="1:11" s="11" customFormat="1" x14ac:dyDescent="0.25">
      <c r="A147" s="9"/>
      <c r="B147" s="84"/>
      <c r="C147" s="9" t="s">
        <v>5</v>
      </c>
      <c r="D147" s="31">
        <f t="shared" si="65"/>
        <v>0</v>
      </c>
      <c r="E147" s="40"/>
      <c r="F147" s="40"/>
      <c r="G147" s="40"/>
      <c r="H147" s="40"/>
      <c r="I147" s="40"/>
      <c r="J147" s="40"/>
      <c r="K147" s="40"/>
    </row>
    <row r="148" spans="1:11" s="11" customFormat="1" x14ac:dyDescent="0.25">
      <c r="A148" s="9"/>
      <c r="B148" s="84"/>
      <c r="C148" s="9" t="s">
        <v>6</v>
      </c>
      <c r="D148" s="31">
        <f t="shared" si="65"/>
        <v>0</v>
      </c>
      <c r="E148" s="40">
        <v>0</v>
      </c>
      <c r="F148" s="40"/>
      <c r="G148" s="40"/>
      <c r="H148" s="40"/>
      <c r="I148" s="40"/>
      <c r="J148" s="40"/>
      <c r="K148" s="40"/>
    </row>
    <row r="149" spans="1:11" s="11" customFormat="1" x14ac:dyDescent="0.25">
      <c r="A149" s="9"/>
      <c r="B149" s="84"/>
      <c r="C149" s="9" t="s">
        <v>7</v>
      </c>
      <c r="D149" s="31">
        <f t="shared" si="65"/>
        <v>0</v>
      </c>
      <c r="E149" s="40"/>
      <c r="F149" s="40"/>
      <c r="G149" s="40"/>
      <c r="H149" s="40"/>
      <c r="I149" s="40"/>
      <c r="J149" s="40"/>
      <c r="K149" s="40"/>
    </row>
    <row r="150" spans="1:11" s="11" customFormat="1" ht="45" x14ac:dyDescent="0.25">
      <c r="A150" s="10" t="s">
        <v>46</v>
      </c>
      <c r="B150" s="83" t="s">
        <v>45</v>
      </c>
      <c r="C150" s="10"/>
      <c r="D150" s="31">
        <f t="shared" si="65"/>
        <v>256713630.66</v>
      </c>
      <c r="E150" s="31">
        <f>SUM(E152:E156)+E159</f>
        <v>0</v>
      </c>
      <c r="F150" s="54">
        <f>SUM(F152:F156)+F159</f>
        <v>16713630.66</v>
      </c>
      <c r="G150" s="31">
        <f>SUM(G152:G156)+G159</f>
        <v>0</v>
      </c>
      <c r="H150" s="31">
        <f t="shared" ref="H150:I150" si="68">SUM(H152:H156)+H159</f>
        <v>0</v>
      </c>
      <c r="I150" s="31">
        <f t="shared" si="68"/>
        <v>40000000</v>
      </c>
      <c r="J150" s="31">
        <f t="shared" ref="J150:K150" si="69">SUM(J152:J156)+J159</f>
        <v>100000000</v>
      </c>
      <c r="K150" s="31">
        <f t="shared" si="69"/>
        <v>100000000</v>
      </c>
    </row>
    <row r="151" spans="1:11" s="11" customFormat="1" x14ac:dyDescent="0.25">
      <c r="A151" s="10"/>
      <c r="B151" s="83"/>
      <c r="C151" s="10" t="s">
        <v>22</v>
      </c>
      <c r="D151" s="31">
        <f t="shared" si="65"/>
        <v>16713630.66</v>
      </c>
      <c r="E151" s="33">
        <f>E152+E153+E155+E156</f>
        <v>0</v>
      </c>
      <c r="F151" s="33">
        <f>F152+F153+F155+F156</f>
        <v>16713630.66</v>
      </c>
      <c r="G151" s="33">
        <f>G152+G153+G155+G156</f>
        <v>0</v>
      </c>
      <c r="H151" s="33">
        <f t="shared" ref="H151:K151" si="70">H152+H153+H155+H156</f>
        <v>0</v>
      </c>
      <c r="I151" s="33">
        <f t="shared" si="70"/>
        <v>0</v>
      </c>
      <c r="J151" s="33">
        <f t="shared" si="70"/>
        <v>0</v>
      </c>
      <c r="K151" s="33">
        <f t="shared" si="70"/>
        <v>0</v>
      </c>
    </row>
    <row r="152" spans="1:11" s="11" customFormat="1" x14ac:dyDescent="0.25">
      <c r="A152" s="10"/>
      <c r="B152" s="83"/>
      <c r="C152" s="10" t="s">
        <v>5</v>
      </c>
      <c r="D152" s="31">
        <f t="shared" si="65"/>
        <v>0</v>
      </c>
      <c r="E152" s="29"/>
      <c r="F152" s="29"/>
      <c r="G152" s="29"/>
      <c r="H152" s="29"/>
      <c r="I152" s="29"/>
      <c r="J152" s="29"/>
      <c r="K152" s="29"/>
    </row>
    <row r="153" spans="1:11" s="11" customFormat="1" x14ac:dyDescent="0.25">
      <c r="A153" s="10"/>
      <c r="B153" s="83"/>
      <c r="C153" s="10" t="s">
        <v>6</v>
      </c>
      <c r="D153" s="31">
        <f t="shared" si="65"/>
        <v>15877949.119999999</v>
      </c>
      <c r="E153" s="29">
        <v>0</v>
      </c>
      <c r="F153" s="68">
        <v>15877949.119999999</v>
      </c>
      <c r="G153" s="29"/>
      <c r="H153" s="29"/>
      <c r="I153" s="29"/>
      <c r="J153" s="29"/>
      <c r="K153" s="29"/>
    </row>
    <row r="154" spans="1:11" s="11" customFormat="1" x14ac:dyDescent="0.25">
      <c r="A154" s="9"/>
      <c r="B154" s="84"/>
      <c r="C154" s="9" t="s">
        <v>44</v>
      </c>
      <c r="D154" s="31">
        <f t="shared" si="65"/>
        <v>0</v>
      </c>
      <c r="E154" s="40"/>
      <c r="F154" s="40"/>
      <c r="G154" s="40"/>
      <c r="H154" s="40"/>
      <c r="I154" s="40"/>
      <c r="J154" s="40"/>
      <c r="K154" s="40"/>
    </row>
    <row r="155" spans="1:11" s="11" customFormat="1" x14ac:dyDescent="0.25">
      <c r="A155" s="10"/>
      <c r="B155" s="83"/>
      <c r="C155" s="10" t="s">
        <v>7</v>
      </c>
      <c r="D155" s="31">
        <f t="shared" si="65"/>
        <v>835681.54</v>
      </c>
      <c r="E155" s="30">
        <v>0</v>
      </c>
      <c r="F155" s="69">
        <f>835681.54</f>
        <v>835681.54</v>
      </c>
      <c r="G155" s="30"/>
      <c r="H155" s="30"/>
      <c r="I155" s="30"/>
      <c r="J155" s="30"/>
      <c r="K155" s="30"/>
    </row>
    <row r="156" spans="1:11" s="11" customFormat="1" x14ac:dyDescent="0.25">
      <c r="A156" s="9"/>
      <c r="B156" s="84"/>
      <c r="C156" s="9" t="s">
        <v>44</v>
      </c>
      <c r="D156" s="31">
        <f t="shared" si="65"/>
        <v>0</v>
      </c>
      <c r="E156" s="41"/>
      <c r="F156" s="41"/>
      <c r="G156" s="41"/>
      <c r="H156" s="41"/>
      <c r="I156" s="41"/>
      <c r="J156" s="41"/>
      <c r="K156" s="41"/>
    </row>
    <row r="157" spans="1:11" s="11" customFormat="1" x14ac:dyDescent="0.25">
      <c r="A157" s="10"/>
      <c r="B157" s="83"/>
      <c r="C157" s="10" t="s">
        <v>43</v>
      </c>
      <c r="D157" s="31">
        <f t="shared" si="65"/>
        <v>0</v>
      </c>
      <c r="E157" s="30"/>
      <c r="F157" s="30"/>
      <c r="G157" s="30"/>
      <c r="H157" s="30"/>
      <c r="I157" s="30"/>
      <c r="J157" s="30"/>
      <c r="K157" s="30"/>
    </row>
    <row r="158" spans="1:11" s="11" customFormat="1" x14ac:dyDescent="0.25">
      <c r="A158" s="10"/>
      <c r="B158" s="83"/>
      <c r="C158" s="10" t="s">
        <v>8</v>
      </c>
      <c r="D158" s="31">
        <f t="shared" si="65"/>
        <v>16713630.66</v>
      </c>
      <c r="E158" s="29">
        <f>E150-E159</f>
        <v>0</v>
      </c>
      <c r="F158" s="68">
        <f>F150-F159</f>
        <v>16713630.66</v>
      </c>
      <c r="G158" s="29"/>
      <c r="H158" s="29">
        <f t="shared" ref="H158:K158" si="71">H150-H159</f>
        <v>0</v>
      </c>
      <c r="I158" s="29">
        <f t="shared" si="71"/>
        <v>0</v>
      </c>
      <c r="J158" s="29">
        <f t="shared" si="71"/>
        <v>0</v>
      </c>
      <c r="K158" s="29">
        <f t="shared" si="71"/>
        <v>0</v>
      </c>
    </row>
    <row r="159" spans="1:11" s="11" customFormat="1" x14ac:dyDescent="0.25">
      <c r="A159" s="10"/>
      <c r="B159" s="83"/>
      <c r="C159" s="10" t="s">
        <v>9</v>
      </c>
      <c r="D159" s="31">
        <f t="shared" si="65"/>
        <v>240000000</v>
      </c>
      <c r="E159" s="34">
        <f>SUM(E160:E162)</f>
        <v>0</v>
      </c>
      <c r="F159" s="34">
        <f t="shared" ref="F159:K159" si="72">SUM(F160:F162)</f>
        <v>0</v>
      </c>
      <c r="G159" s="34">
        <f t="shared" si="72"/>
        <v>0</v>
      </c>
      <c r="H159" s="34">
        <f t="shared" si="72"/>
        <v>0</v>
      </c>
      <c r="I159" s="34">
        <f t="shared" si="72"/>
        <v>40000000</v>
      </c>
      <c r="J159" s="34">
        <f t="shared" si="72"/>
        <v>100000000</v>
      </c>
      <c r="K159" s="34">
        <f t="shared" si="72"/>
        <v>100000000</v>
      </c>
    </row>
    <row r="160" spans="1:11" s="11" customFormat="1" x14ac:dyDescent="0.25">
      <c r="A160" s="10"/>
      <c r="B160" s="83"/>
      <c r="C160" s="10" t="s">
        <v>5</v>
      </c>
      <c r="D160" s="31">
        <f t="shared" si="65"/>
        <v>0</v>
      </c>
      <c r="E160" s="29"/>
      <c r="F160" s="29"/>
      <c r="G160" s="29"/>
      <c r="H160" s="29"/>
      <c r="I160" s="29"/>
      <c r="J160" s="29"/>
      <c r="K160" s="29"/>
    </row>
    <row r="161" spans="1:11" s="11" customFormat="1" x14ac:dyDescent="0.25">
      <c r="A161" s="10"/>
      <c r="B161" s="83"/>
      <c r="C161" s="10" t="s">
        <v>6</v>
      </c>
      <c r="D161" s="31">
        <f t="shared" si="65"/>
        <v>228000000</v>
      </c>
      <c r="E161" s="29">
        <v>0</v>
      </c>
      <c r="F161" s="29"/>
      <c r="G161" s="29"/>
      <c r="H161" s="29"/>
      <c r="I161" s="32">
        <f>I162/0.05*0.95</f>
        <v>38000000</v>
      </c>
      <c r="J161" s="32">
        <f t="shared" ref="J161:K161" si="73">J162/0.05*0.95</f>
        <v>95000000</v>
      </c>
      <c r="K161" s="32">
        <f t="shared" si="73"/>
        <v>95000000</v>
      </c>
    </row>
    <row r="162" spans="1:11" s="11" customFormat="1" x14ac:dyDescent="0.25">
      <c r="A162" s="10"/>
      <c r="B162" s="83"/>
      <c r="C162" s="10" t="s">
        <v>7</v>
      </c>
      <c r="D162" s="31">
        <f t="shared" si="65"/>
        <v>12000000</v>
      </c>
      <c r="E162" s="29"/>
      <c r="F162" s="29"/>
      <c r="G162" s="29"/>
      <c r="H162" s="29"/>
      <c r="I162" s="29">
        <v>2000000</v>
      </c>
      <c r="J162" s="29">
        <v>5000000</v>
      </c>
      <c r="K162" s="29">
        <v>5000000</v>
      </c>
    </row>
  </sheetData>
  <pageMargins left="0.7" right="0.7" top="0.75" bottom="0.75" header="0.3" footer="0.3"/>
  <pageSetup paperSize="9" scale="70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G12" sqref="G12"/>
    </sheetView>
  </sheetViews>
  <sheetFormatPr defaultRowHeight="15" x14ac:dyDescent="0.25"/>
  <cols>
    <col min="2" max="2" width="14.28515625" customWidth="1"/>
    <col min="3" max="3" width="14.5703125" customWidth="1"/>
    <col min="4" max="4" width="15.7109375" customWidth="1"/>
  </cols>
  <sheetData>
    <row r="1" spans="1:4" x14ac:dyDescent="0.25">
      <c r="A1" s="1"/>
      <c r="B1" s="1" t="s">
        <v>24</v>
      </c>
      <c r="C1" s="1">
        <v>2018</v>
      </c>
      <c r="D1" s="1">
        <v>2019</v>
      </c>
    </row>
    <row r="2" spans="1:4" x14ac:dyDescent="0.25">
      <c r="A2" s="1" t="s">
        <v>7</v>
      </c>
      <c r="B2" s="4">
        <f>SUM(C2:D2)</f>
        <v>2601672.4900000002</v>
      </c>
      <c r="C2" s="1">
        <v>1822712.77</v>
      </c>
      <c r="D2" s="1">
        <v>778959.72</v>
      </c>
    </row>
    <row r="3" spans="1:4" x14ac:dyDescent="0.25">
      <c r="A3" s="1" t="s">
        <v>25</v>
      </c>
      <c r="B3" s="4">
        <f t="shared" ref="B3:B9" si="0">SUM(C3:D3)</f>
        <v>49431777.310000002</v>
      </c>
      <c r="C3" s="1">
        <v>34631542.630000003</v>
      </c>
      <c r="D3" s="1">
        <v>14800234.68</v>
      </c>
    </row>
    <row r="4" spans="1:4" x14ac:dyDescent="0.25">
      <c r="A4" s="1" t="s">
        <v>26</v>
      </c>
      <c r="B4" s="19">
        <f>SUM(B2:B3)</f>
        <v>52033449.800000004</v>
      </c>
      <c r="C4" s="19">
        <f t="shared" ref="C4:D4" si="1">SUM(C2:C3)</f>
        <v>36454255.400000006</v>
      </c>
      <c r="D4" s="19">
        <f t="shared" si="1"/>
        <v>15579194.4</v>
      </c>
    </row>
    <row r="5" spans="1:4" x14ac:dyDescent="0.25">
      <c r="A5" s="1" t="s">
        <v>27</v>
      </c>
      <c r="B5" s="4">
        <f t="shared" si="0"/>
        <v>26981370</v>
      </c>
      <c r="C5" s="1">
        <v>26981370</v>
      </c>
      <c r="D5" s="1">
        <v>0</v>
      </c>
    </row>
    <row r="6" spans="1:4" x14ac:dyDescent="0.25">
      <c r="A6" s="1" t="s">
        <v>29</v>
      </c>
      <c r="B6" s="4"/>
      <c r="C6" s="1">
        <f>C5*0.05</f>
        <v>1349068.5</v>
      </c>
      <c r="D6" s="1"/>
    </row>
    <row r="7" spans="1:4" x14ac:dyDescent="0.25">
      <c r="A7" s="1" t="s">
        <v>30</v>
      </c>
      <c r="B7" s="4"/>
      <c r="C7" s="1">
        <f>C5-C6</f>
        <v>25632301.5</v>
      </c>
      <c r="D7" s="1"/>
    </row>
    <row r="8" spans="1:4" x14ac:dyDescent="0.25">
      <c r="A8" s="1"/>
      <c r="B8" s="4"/>
      <c r="C8" s="1"/>
      <c r="D8" s="1"/>
    </row>
    <row r="9" spans="1:4" x14ac:dyDescent="0.25">
      <c r="A9" s="1" t="s">
        <v>28</v>
      </c>
      <c r="B9" s="4">
        <f t="shared" si="0"/>
        <v>25052079.800000001</v>
      </c>
      <c r="C9" s="1">
        <f>C4-C5</f>
        <v>9472885.400000006</v>
      </c>
      <c r="D9" s="1">
        <f>25052079.8-C9</f>
        <v>15579194.399999995</v>
      </c>
    </row>
    <row r="10" spans="1:4" x14ac:dyDescent="0.25">
      <c r="A10" s="1"/>
      <c r="B10" s="1"/>
      <c r="C10" s="1">
        <f>C2-C6</f>
        <v>473644.27</v>
      </c>
      <c r="D10" s="1">
        <f>D2</f>
        <v>778959.72</v>
      </c>
    </row>
    <row r="11" spans="1:4" x14ac:dyDescent="0.25">
      <c r="A11" s="1"/>
      <c r="B11" s="1"/>
      <c r="C11" s="1">
        <f>C3-C7</f>
        <v>8999241.1300000027</v>
      </c>
      <c r="D11" s="1">
        <f>D3</f>
        <v>14800234.68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2"/>
  <sheetViews>
    <sheetView workbookViewId="0">
      <pane xSplit="3" ySplit="2" topLeftCell="D23" activePane="bottomRight" state="frozen"/>
      <selection pane="topRight" activeCell="D1" sqref="D1"/>
      <selection pane="bottomLeft" activeCell="A3" sqref="A3"/>
      <selection pane="bottomRight" sqref="A1:XFD1048576"/>
    </sheetView>
  </sheetViews>
  <sheetFormatPr defaultRowHeight="15" x14ac:dyDescent="0.25"/>
  <cols>
    <col min="1" max="1" width="4.85546875" customWidth="1"/>
    <col min="2" max="2" width="18.140625" customWidth="1"/>
    <col min="3" max="3" width="8.85546875" customWidth="1"/>
    <col min="4" max="4" width="11.5703125" customWidth="1"/>
    <col min="5" max="5" width="11.28515625" customWidth="1"/>
    <col min="6" max="6" width="11.7109375" customWidth="1"/>
    <col min="7" max="7" width="10.7109375" customWidth="1"/>
    <col min="9" max="9" width="12.140625" customWidth="1"/>
    <col min="10" max="10" width="11.5703125" customWidth="1"/>
  </cols>
  <sheetData>
    <row r="2" spans="1:10" x14ac:dyDescent="0.25">
      <c r="A2" s="1" t="s">
        <v>0</v>
      </c>
      <c r="B2" s="1" t="s">
        <v>1</v>
      </c>
      <c r="C2" s="1" t="s">
        <v>2</v>
      </c>
      <c r="D2" s="1">
        <v>2018</v>
      </c>
      <c r="E2" s="1">
        <v>2019</v>
      </c>
      <c r="F2" s="1">
        <v>2020</v>
      </c>
      <c r="G2" s="1">
        <v>2021</v>
      </c>
      <c r="H2" s="1">
        <v>2022</v>
      </c>
      <c r="I2" s="1" t="s">
        <v>3</v>
      </c>
    </row>
    <row r="3" spans="1:10" x14ac:dyDescent="0.25">
      <c r="A3" s="7">
        <v>1</v>
      </c>
      <c r="B3" s="7"/>
      <c r="C3" s="7"/>
      <c r="D3" s="8">
        <f>D13+D53</f>
        <v>185073.45</v>
      </c>
      <c r="E3" s="8">
        <f t="shared" ref="E3:H3" si="0">E13+E53</f>
        <v>632778.6399999999</v>
      </c>
      <c r="F3" s="8">
        <f t="shared" si="0"/>
        <v>125575.42</v>
      </c>
      <c r="G3" s="8">
        <f t="shared" si="0"/>
        <v>188621.4</v>
      </c>
      <c r="H3" s="8">
        <f t="shared" si="0"/>
        <v>197121.4</v>
      </c>
      <c r="I3" s="8">
        <f>SUM(D3:H3)</f>
        <v>1329170.3099999998</v>
      </c>
      <c r="J3" s="14">
        <f>SUM(I5:I7)+I9</f>
        <v>1329170.31</v>
      </c>
    </row>
    <row r="4" spans="1:10" x14ac:dyDescent="0.25">
      <c r="A4" s="7"/>
      <c r="B4" s="7"/>
      <c r="C4" s="7" t="s">
        <v>22</v>
      </c>
      <c r="D4" s="8">
        <f t="shared" ref="D4:H12" si="1">D14+D54</f>
        <v>65073.45</v>
      </c>
      <c r="E4" s="8">
        <f t="shared" si="1"/>
        <v>55778.64</v>
      </c>
      <c r="F4" s="8">
        <f t="shared" si="1"/>
        <v>43575.420000000006</v>
      </c>
      <c r="G4" s="8">
        <f t="shared" si="1"/>
        <v>0</v>
      </c>
      <c r="H4" s="8">
        <f t="shared" si="1"/>
        <v>0</v>
      </c>
      <c r="I4" s="8">
        <f t="shared" ref="I4:I78" si="2">SUM(D4:H4)</f>
        <v>164427.51</v>
      </c>
      <c r="J4" s="15"/>
    </row>
    <row r="5" spans="1:10" x14ac:dyDescent="0.25">
      <c r="A5" s="7"/>
      <c r="B5" s="7"/>
      <c r="C5" s="7" t="s">
        <v>5</v>
      </c>
      <c r="D5" s="8">
        <f t="shared" si="1"/>
        <v>0</v>
      </c>
      <c r="E5" s="8">
        <f t="shared" si="1"/>
        <v>0</v>
      </c>
      <c r="F5" s="8">
        <f t="shared" si="1"/>
        <v>0</v>
      </c>
      <c r="G5" s="8">
        <f t="shared" si="1"/>
        <v>0</v>
      </c>
      <c r="H5" s="8">
        <f t="shared" si="1"/>
        <v>0</v>
      </c>
      <c r="I5" s="8">
        <f t="shared" si="2"/>
        <v>0</v>
      </c>
    </row>
    <row r="6" spans="1:10" x14ac:dyDescent="0.25">
      <c r="A6" s="7"/>
      <c r="B6" s="7"/>
      <c r="C6" s="7" t="s">
        <v>6</v>
      </c>
      <c r="D6" s="8">
        <f t="shared" si="1"/>
        <v>63150.729999999996</v>
      </c>
      <c r="E6" s="8">
        <f t="shared" si="1"/>
        <v>54899.679999999993</v>
      </c>
      <c r="F6" s="8">
        <f t="shared" si="1"/>
        <v>42454.020000000004</v>
      </c>
      <c r="G6" s="8">
        <f t="shared" si="1"/>
        <v>0</v>
      </c>
      <c r="H6" s="8">
        <f t="shared" si="1"/>
        <v>0</v>
      </c>
      <c r="I6" s="8">
        <f t="shared" si="2"/>
        <v>160504.43</v>
      </c>
    </row>
    <row r="7" spans="1:10" x14ac:dyDescent="0.25">
      <c r="A7" s="7"/>
      <c r="B7" s="7"/>
      <c r="C7" s="7" t="s">
        <v>7</v>
      </c>
      <c r="D7" s="8">
        <f t="shared" si="1"/>
        <v>1922.7199999999998</v>
      </c>
      <c r="E7" s="8">
        <f t="shared" si="1"/>
        <v>878.96</v>
      </c>
      <c r="F7" s="8">
        <f t="shared" si="1"/>
        <v>1121.4000000000001</v>
      </c>
      <c r="G7" s="8">
        <f t="shared" si="1"/>
        <v>0</v>
      </c>
      <c r="H7" s="8">
        <f t="shared" si="1"/>
        <v>0</v>
      </c>
      <c r="I7" s="8">
        <f t="shared" si="2"/>
        <v>3923.08</v>
      </c>
    </row>
    <row r="8" spans="1:10" x14ac:dyDescent="0.25">
      <c r="A8" s="7"/>
      <c r="B8" s="7"/>
      <c r="C8" s="7" t="s">
        <v>8</v>
      </c>
      <c r="D8" s="8">
        <f t="shared" si="1"/>
        <v>65073.45</v>
      </c>
      <c r="E8" s="8">
        <f t="shared" si="1"/>
        <v>55778.64</v>
      </c>
      <c r="F8" s="8">
        <f t="shared" si="1"/>
        <v>43575.42</v>
      </c>
      <c r="G8" s="8">
        <f t="shared" si="1"/>
        <v>0</v>
      </c>
      <c r="H8" s="8">
        <f t="shared" si="1"/>
        <v>0</v>
      </c>
      <c r="I8" s="8">
        <f t="shared" si="2"/>
        <v>164427.51</v>
      </c>
      <c r="J8" s="14">
        <f>SUM(I8:I9)</f>
        <v>1329170.31</v>
      </c>
    </row>
    <row r="9" spans="1:10" x14ac:dyDescent="0.25">
      <c r="A9" s="7"/>
      <c r="B9" s="7"/>
      <c r="C9" s="7" t="s">
        <v>9</v>
      </c>
      <c r="D9" s="8">
        <f t="shared" si="1"/>
        <v>120000</v>
      </c>
      <c r="E9" s="8">
        <f t="shared" si="1"/>
        <v>577000</v>
      </c>
      <c r="F9" s="8">
        <f t="shared" si="1"/>
        <v>82000</v>
      </c>
      <c r="G9" s="8">
        <f t="shared" si="1"/>
        <v>188621.4</v>
      </c>
      <c r="H9" s="8">
        <f t="shared" si="1"/>
        <v>197121.4</v>
      </c>
      <c r="I9" s="8">
        <f t="shared" si="2"/>
        <v>1164742.8</v>
      </c>
      <c r="J9" s="14">
        <f>SUM(I10:I12)</f>
        <v>1164742.8</v>
      </c>
    </row>
    <row r="10" spans="1:10" x14ac:dyDescent="0.25">
      <c r="A10" s="7"/>
      <c r="B10" s="7"/>
      <c r="C10" s="1" t="s">
        <v>5</v>
      </c>
      <c r="D10" s="8">
        <f t="shared" si="1"/>
        <v>80000</v>
      </c>
      <c r="E10" s="8">
        <f t="shared" si="1"/>
        <v>0</v>
      </c>
      <c r="F10" s="8">
        <f t="shared" si="1"/>
        <v>0</v>
      </c>
      <c r="G10" s="8">
        <f t="shared" si="1"/>
        <v>0</v>
      </c>
      <c r="H10" s="8">
        <f t="shared" si="1"/>
        <v>0</v>
      </c>
      <c r="I10" s="8">
        <f t="shared" si="2"/>
        <v>80000</v>
      </c>
    </row>
    <row r="11" spans="1:10" x14ac:dyDescent="0.25">
      <c r="A11" s="7"/>
      <c r="B11" s="7"/>
      <c r="C11" s="1" t="s">
        <v>6</v>
      </c>
      <c r="D11" s="8">
        <f t="shared" si="1"/>
        <v>40000</v>
      </c>
      <c r="E11" s="8">
        <f t="shared" si="1"/>
        <v>577000</v>
      </c>
      <c r="F11" s="8">
        <f t="shared" si="1"/>
        <v>82000</v>
      </c>
      <c r="G11" s="8">
        <f t="shared" si="1"/>
        <v>187500</v>
      </c>
      <c r="H11" s="8">
        <f t="shared" si="1"/>
        <v>196000</v>
      </c>
      <c r="I11" s="8">
        <f t="shared" si="2"/>
        <v>1082500</v>
      </c>
    </row>
    <row r="12" spans="1:10" x14ac:dyDescent="0.25">
      <c r="A12" s="7"/>
      <c r="B12" s="7"/>
      <c r="C12" s="10" t="s">
        <v>7</v>
      </c>
      <c r="D12" s="8">
        <f t="shared" si="1"/>
        <v>0</v>
      </c>
      <c r="E12" s="8">
        <f t="shared" si="1"/>
        <v>0</v>
      </c>
      <c r="F12" s="8">
        <f t="shared" si="1"/>
        <v>0</v>
      </c>
      <c r="G12" s="8">
        <f t="shared" si="1"/>
        <v>1121.4000000000001</v>
      </c>
      <c r="H12" s="8">
        <f t="shared" si="1"/>
        <v>1121.4000000000001</v>
      </c>
      <c r="I12" s="8">
        <f t="shared" si="2"/>
        <v>2242.8000000000002</v>
      </c>
    </row>
    <row r="13" spans="1:10" s="3" customFormat="1" x14ac:dyDescent="0.25">
      <c r="A13" s="2">
        <v>2</v>
      </c>
      <c r="B13" s="2" t="s">
        <v>4</v>
      </c>
      <c r="C13" s="2"/>
      <c r="D13" s="5">
        <f>SUM(D15:D17)+D19</f>
        <v>36554.26</v>
      </c>
      <c r="E13" s="5">
        <f t="shared" ref="E13:G13" si="3">SUM(E15:E17)+E19</f>
        <v>92679.19</v>
      </c>
      <c r="F13" s="5">
        <f t="shared" si="3"/>
        <v>83121.399999999994</v>
      </c>
      <c r="G13" s="5">
        <f t="shared" si="3"/>
        <v>81121.399999999994</v>
      </c>
      <c r="H13" s="5">
        <f>SUM(H15:H17)+H19</f>
        <v>87121.4</v>
      </c>
      <c r="I13" s="8">
        <f t="shared" si="2"/>
        <v>380597.65</v>
      </c>
      <c r="J13" s="13"/>
    </row>
    <row r="14" spans="1:10" s="3" customFormat="1" x14ac:dyDescent="0.25">
      <c r="A14" s="2"/>
      <c r="B14" s="2"/>
      <c r="C14" s="2" t="s">
        <v>22</v>
      </c>
      <c r="D14" s="4">
        <f t="shared" ref="D14:H22" si="4">D24+D34+D44</f>
        <v>36554.259999999995</v>
      </c>
      <c r="E14" s="4">
        <f t="shared" si="4"/>
        <v>15679.189999999999</v>
      </c>
      <c r="F14" s="4">
        <f t="shared" si="4"/>
        <v>1121.4000000000001</v>
      </c>
      <c r="G14" s="4">
        <f t="shared" si="4"/>
        <v>0</v>
      </c>
      <c r="H14" s="4">
        <f t="shared" si="4"/>
        <v>0</v>
      </c>
      <c r="I14" s="8">
        <f t="shared" si="2"/>
        <v>53354.85</v>
      </c>
      <c r="J14" s="13"/>
    </row>
    <row r="15" spans="1:10" x14ac:dyDescent="0.25">
      <c r="A15" s="1"/>
      <c r="B15" s="1"/>
      <c r="C15" s="1" t="s">
        <v>5</v>
      </c>
      <c r="D15" s="4">
        <f t="shared" si="4"/>
        <v>0</v>
      </c>
      <c r="E15" s="4">
        <f t="shared" si="4"/>
        <v>0</v>
      </c>
      <c r="F15" s="4">
        <f t="shared" si="4"/>
        <v>0</v>
      </c>
      <c r="G15" s="4">
        <f t="shared" si="4"/>
        <v>0</v>
      </c>
      <c r="H15" s="4">
        <f t="shared" si="4"/>
        <v>0</v>
      </c>
      <c r="I15" s="8">
        <f t="shared" si="2"/>
        <v>0</v>
      </c>
    </row>
    <row r="16" spans="1:10" x14ac:dyDescent="0.25">
      <c r="A16" s="1"/>
      <c r="B16" s="1"/>
      <c r="C16" s="1" t="s">
        <v>6</v>
      </c>
      <c r="D16" s="4">
        <f t="shared" si="4"/>
        <v>34631.54</v>
      </c>
      <c r="E16" s="4">
        <f t="shared" si="4"/>
        <v>14800.23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8">
        <f t="shared" si="2"/>
        <v>49431.770000000004</v>
      </c>
    </row>
    <row r="17" spans="1:9" x14ac:dyDescent="0.25">
      <c r="A17" s="1"/>
      <c r="B17" s="1"/>
      <c r="C17" s="1" t="s">
        <v>7</v>
      </c>
      <c r="D17" s="4">
        <f t="shared" si="4"/>
        <v>1922.7199999999998</v>
      </c>
      <c r="E17" s="4">
        <f t="shared" si="4"/>
        <v>878.96</v>
      </c>
      <c r="F17" s="4">
        <f t="shared" si="4"/>
        <v>1121.4000000000001</v>
      </c>
      <c r="G17" s="4">
        <f t="shared" si="4"/>
        <v>0</v>
      </c>
      <c r="H17" s="4">
        <f t="shared" si="4"/>
        <v>0</v>
      </c>
      <c r="I17" s="8">
        <f t="shared" si="2"/>
        <v>3923.08</v>
      </c>
    </row>
    <row r="18" spans="1:9" x14ac:dyDescent="0.25">
      <c r="A18" s="1"/>
      <c r="B18" s="1"/>
      <c r="C18" s="1" t="s">
        <v>8</v>
      </c>
      <c r="D18" s="4">
        <f t="shared" si="4"/>
        <v>36554.259999999995</v>
      </c>
      <c r="E18" s="4">
        <f t="shared" si="4"/>
        <v>15679.190000000002</v>
      </c>
      <c r="F18" s="4">
        <f t="shared" si="4"/>
        <v>1121.3999999999942</v>
      </c>
      <c r="G18" s="4">
        <f t="shared" si="4"/>
        <v>0</v>
      </c>
      <c r="H18" s="4">
        <f t="shared" si="4"/>
        <v>0</v>
      </c>
      <c r="I18" s="8">
        <f t="shared" si="2"/>
        <v>53354.849999999991</v>
      </c>
    </row>
    <row r="19" spans="1:9" x14ac:dyDescent="0.25">
      <c r="A19" s="1"/>
      <c r="B19" s="1"/>
      <c r="C19" s="1" t="s">
        <v>9</v>
      </c>
      <c r="D19" s="4">
        <f t="shared" si="4"/>
        <v>0</v>
      </c>
      <c r="E19" s="4">
        <f t="shared" si="4"/>
        <v>77000</v>
      </c>
      <c r="F19" s="4">
        <f t="shared" si="4"/>
        <v>82000</v>
      </c>
      <c r="G19" s="4">
        <f t="shared" si="4"/>
        <v>81121.399999999994</v>
      </c>
      <c r="H19" s="4">
        <f t="shared" si="4"/>
        <v>87121.4</v>
      </c>
      <c r="I19" s="8">
        <f t="shared" si="2"/>
        <v>327242.8</v>
      </c>
    </row>
    <row r="20" spans="1:9" x14ac:dyDescent="0.25">
      <c r="A20" s="1"/>
      <c r="B20" s="1"/>
      <c r="C20" s="1" t="s">
        <v>5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8">
        <f t="shared" si="2"/>
        <v>0</v>
      </c>
    </row>
    <row r="21" spans="1:9" x14ac:dyDescent="0.25">
      <c r="A21" s="1"/>
      <c r="B21" s="1"/>
      <c r="C21" s="1" t="s">
        <v>6</v>
      </c>
      <c r="D21" s="4">
        <f t="shared" si="4"/>
        <v>0</v>
      </c>
      <c r="E21" s="4">
        <f t="shared" si="4"/>
        <v>77000</v>
      </c>
      <c r="F21" s="4">
        <f t="shared" si="4"/>
        <v>82000</v>
      </c>
      <c r="G21" s="4">
        <f t="shared" si="4"/>
        <v>80000</v>
      </c>
      <c r="H21" s="4">
        <f t="shared" si="4"/>
        <v>86000</v>
      </c>
      <c r="I21" s="8">
        <f t="shared" si="2"/>
        <v>325000</v>
      </c>
    </row>
    <row r="22" spans="1:9" x14ac:dyDescent="0.25">
      <c r="A22" s="1"/>
      <c r="B22" s="1"/>
      <c r="C22" s="10" t="s">
        <v>7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1121.4000000000001</v>
      </c>
      <c r="H22" s="4">
        <f t="shared" si="4"/>
        <v>1121.4000000000001</v>
      </c>
      <c r="I22" s="8">
        <f t="shared" si="2"/>
        <v>2242.8000000000002</v>
      </c>
    </row>
    <row r="23" spans="1:9" x14ac:dyDescent="0.25">
      <c r="A23" s="1" t="s">
        <v>10</v>
      </c>
      <c r="B23" s="1" t="s">
        <v>23</v>
      </c>
      <c r="C23" s="1"/>
      <c r="D23" s="6">
        <f>SUM(D25:D27)+D29</f>
        <v>26981.37</v>
      </c>
      <c r="E23" s="6">
        <f t="shared" ref="E23:H23" si="5">SUM(E25:E27)+E29</f>
        <v>35000</v>
      </c>
      <c r="F23" s="6">
        <f t="shared" si="5"/>
        <v>35340.699999999997</v>
      </c>
      <c r="G23" s="6">
        <f t="shared" si="5"/>
        <v>28340.7</v>
      </c>
      <c r="H23" s="6">
        <f t="shared" si="5"/>
        <v>31340.7</v>
      </c>
      <c r="I23" s="8">
        <f t="shared" si="2"/>
        <v>157003.47</v>
      </c>
    </row>
    <row r="24" spans="1:9" x14ac:dyDescent="0.25">
      <c r="A24" s="1"/>
      <c r="B24" s="1"/>
      <c r="C24" s="2" t="s">
        <v>22</v>
      </c>
      <c r="D24" s="20">
        <f>D25+D26+D27</f>
        <v>26981.37</v>
      </c>
      <c r="E24" s="6">
        <f t="shared" ref="E24:H24" si="6">E25+E26+E27</f>
        <v>0</v>
      </c>
      <c r="F24" s="6">
        <f t="shared" si="6"/>
        <v>340.7</v>
      </c>
      <c r="G24" s="6">
        <f t="shared" si="6"/>
        <v>0</v>
      </c>
      <c r="H24" s="6">
        <f t="shared" si="6"/>
        <v>0</v>
      </c>
      <c r="I24" s="8">
        <f t="shared" si="2"/>
        <v>27322.07</v>
      </c>
    </row>
    <row r="25" spans="1:9" x14ac:dyDescent="0.25">
      <c r="A25" s="1"/>
      <c r="B25" s="1"/>
      <c r="C25" s="1" t="s">
        <v>5</v>
      </c>
      <c r="D25" s="2"/>
      <c r="E25" s="1"/>
      <c r="F25" s="1"/>
      <c r="G25" s="1"/>
      <c r="H25" s="1"/>
      <c r="I25" s="8">
        <f t="shared" si="2"/>
        <v>0</v>
      </c>
    </row>
    <row r="26" spans="1:9" x14ac:dyDescent="0.25">
      <c r="A26" s="1"/>
      <c r="B26" s="1"/>
      <c r="C26" s="1" t="s">
        <v>6</v>
      </c>
      <c r="D26" s="2">
        <v>25632.3</v>
      </c>
      <c r="E26" s="1"/>
      <c r="F26" s="1"/>
      <c r="G26" s="1"/>
      <c r="H26" s="1"/>
      <c r="I26" s="8">
        <f t="shared" si="2"/>
        <v>25632.3</v>
      </c>
    </row>
    <row r="27" spans="1:9" s="11" customFormat="1" x14ac:dyDescent="0.25">
      <c r="A27" s="10"/>
      <c r="B27" s="10"/>
      <c r="C27" s="10" t="s">
        <v>7</v>
      </c>
      <c r="D27" s="21">
        <v>1349.07</v>
      </c>
      <c r="E27" s="12"/>
      <c r="F27" s="12">
        <v>340.7</v>
      </c>
      <c r="G27" s="12"/>
      <c r="H27" s="12"/>
      <c r="I27" s="8">
        <f t="shared" si="2"/>
        <v>1689.77</v>
      </c>
    </row>
    <row r="28" spans="1:9" x14ac:dyDescent="0.25">
      <c r="A28" s="1"/>
      <c r="B28" s="1"/>
      <c r="C28" s="1" t="s">
        <v>8</v>
      </c>
      <c r="D28" s="2">
        <f>D23-D29</f>
        <v>26981.37</v>
      </c>
      <c r="E28" s="9">
        <f t="shared" ref="E28:H28" si="7">E23-E29</f>
        <v>0</v>
      </c>
      <c r="F28" s="9">
        <f t="shared" si="7"/>
        <v>340.69999999999709</v>
      </c>
      <c r="G28" s="9">
        <f t="shared" si="7"/>
        <v>0</v>
      </c>
      <c r="H28" s="9">
        <f t="shared" si="7"/>
        <v>0</v>
      </c>
      <c r="I28" s="8">
        <f t="shared" si="2"/>
        <v>27322.069999999996</v>
      </c>
    </row>
    <row r="29" spans="1:9" x14ac:dyDescent="0.25">
      <c r="A29" s="1"/>
      <c r="B29" s="1"/>
      <c r="C29" s="1" t="s">
        <v>9</v>
      </c>
      <c r="D29" s="17">
        <f>SUM(D30:D32)</f>
        <v>0</v>
      </c>
      <c r="E29" s="17">
        <f t="shared" ref="E29:H29" si="8">SUM(E30:E32)</f>
        <v>35000</v>
      </c>
      <c r="F29" s="17">
        <f t="shared" si="8"/>
        <v>35000</v>
      </c>
      <c r="G29" s="17">
        <f t="shared" si="8"/>
        <v>28340.7</v>
      </c>
      <c r="H29" s="17">
        <f t="shared" si="8"/>
        <v>31340.7</v>
      </c>
      <c r="I29" s="8">
        <f t="shared" si="2"/>
        <v>129681.4</v>
      </c>
    </row>
    <row r="30" spans="1:9" x14ac:dyDescent="0.25">
      <c r="A30" s="1"/>
      <c r="B30" s="1"/>
      <c r="C30" s="1" t="s">
        <v>5</v>
      </c>
      <c r="D30" s="1"/>
      <c r="E30" s="1"/>
      <c r="F30" s="1"/>
      <c r="G30" s="1"/>
      <c r="H30" s="1"/>
      <c r="I30" s="8">
        <f t="shared" si="2"/>
        <v>0</v>
      </c>
    </row>
    <row r="31" spans="1:9" x14ac:dyDescent="0.25">
      <c r="A31" s="1"/>
      <c r="B31" s="1"/>
      <c r="C31" s="1" t="s">
        <v>6</v>
      </c>
      <c r="D31" s="1">
        <v>0</v>
      </c>
      <c r="E31" s="1">
        <v>35000</v>
      </c>
      <c r="F31" s="1">
        <v>35000</v>
      </c>
      <c r="G31" s="1">
        <v>28000</v>
      </c>
      <c r="H31" s="1">
        <v>31000</v>
      </c>
      <c r="I31" s="8">
        <f t="shared" si="2"/>
        <v>129000</v>
      </c>
    </row>
    <row r="32" spans="1:9" x14ac:dyDescent="0.25">
      <c r="A32" s="1"/>
      <c r="B32" s="1"/>
      <c r="C32" s="10" t="s">
        <v>7</v>
      </c>
      <c r="D32" s="1"/>
      <c r="E32" s="1"/>
      <c r="F32" s="1"/>
      <c r="G32" s="1">
        <v>340.7</v>
      </c>
      <c r="H32" s="1">
        <v>340.7</v>
      </c>
      <c r="I32" s="8">
        <f t="shared" si="2"/>
        <v>681.4</v>
      </c>
    </row>
    <row r="33" spans="1:9" x14ac:dyDescent="0.25">
      <c r="A33" s="1" t="s">
        <v>12</v>
      </c>
      <c r="B33" s="1" t="s">
        <v>11</v>
      </c>
      <c r="C33" s="1"/>
      <c r="D33" s="6">
        <f>SUM(D35:D37)+D39</f>
        <v>9472.89</v>
      </c>
      <c r="E33" s="6">
        <f t="shared" ref="E33" si="9">SUM(E35:E37)+E39</f>
        <v>57579.19</v>
      </c>
      <c r="F33" s="6">
        <f t="shared" ref="F33" si="10">SUM(F35:F37)+F39</f>
        <v>47680.7</v>
      </c>
      <c r="G33" s="6">
        <f t="shared" ref="G33:H33" si="11">SUM(G35:G37)+G39</f>
        <v>52680.7</v>
      </c>
      <c r="H33" s="6">
        <f t="shared" si="11"/>
        <v>55680.7</v>
      </c>
      <c r="I33" s="8">
        <f t="shared" si="2"/>
        <v>223094.18</v>
      </c>
    </row>
    <row r="34" spans="1:9" x14ac:dyDescent="0.25">
      <c r="A34" s="1"/>
      <c r="B34" s="1"/>
      <c r="C34" s="2" t="s">
        <v>22</v>
      </c>
      <c r="D34" s="6">
        <f>D35+D36+D37</f>
        <v>9472.89</v>
      </c>
      <c r="E34" s="6">
        <f t="shared" ref="E34:H34" si="12">E35+E36+E37</f>
        <v>15579.189999999999</v>
      </c>
      <c r="F34" s="6">
        <f t="shared" si="12"/>
        <v>680.7</v>
      </c>
      <c r="G34" s="6">
        <f t="shared" si="12"/>
        <v>0</v>
      </c>
      <c r="H34" s="6">
        <f t="shared" si="12"/>
        <v>0</v>
      </c>
      <c r="I34" s="8">
        <f t="shared" si="2"/>
        <v>25732.78</v>
      </c>
    </row>
    <row r="35" spans="1:9" x14ac:dyDescent="0.25">
      <c r="A35" s="1"/>
      <c r="B35" s="1"/>
      <c r="C35" s="1" t="s">
        <v>5</v>
      </c>
      <c r="D35" s="1"/>
      <c r="E35" s="1"/>
      <c r="F35" s="1"/>
      <c r="G35" s="1"/>
      <c r="H35" s="1"/>
      <c r="I35" s="8">
        <f t="shared" si="2"/>
        <v>0</v>
      </c>
    </row>
    <row r="36" spans="1:9" x14ac:dyDescent="0.25">
      <c r="A36" s="1"/>
      <c r="B36" s="1"/>
      <c r="C36" s="1" t="s">
        <v>6</v>
      </c>
      <c r="D36" s="1">
        <v>8999.24</v>
      </c>
      <c r="E36" s="1">
        <v>14800.23</v>
      </c>
      <c r="F36" s="1"/>
      <c r="G36" s="1"/>
      <c r="H36" s="1"/>
      <c r="I36" s="8">
        <f t="shared" si="2"/>
        <v>23799.47</v>
      </c>
    </row>
    <row r="37" spans="1:9" s="11" customFormat="1" x14ac:dyDescent="0.25">
      <c r="A37" s="10"/>
      <c r="B37" s="10"/>
      <c r="C37" s="10" t="s">
        <v>7</v>
      </c>
      <c r="D37" s="12">
        <v>473.65</v>
      </c>
      <c r="E37" s="12">
        <v>778.96</v>
      </c>
      <c r="F37" s="12">
        <v>680.7</v>
      </c>
      <c r="G37" s="12"/>
      <c r="H37" s="12"/>
      <c r="I37" s="8">
        <f t="shared" si="2"/>
        <v>1933.3100000000002</v>
      </c>
    </row>
    <row r="38" spans="1:9" x14ac:dyDescent="0.25">
      <c r="A38" s="1"/>
      <c r="B38" s="1"/>
      <c r="C38" s="1" t="s">
        <v>8</v>
      </c>
      <c r="D38" s="9">
        <f>D33-D39</f>
        <v>9472.89</v>
      </c>
      <c r="E38" s="9">
        <f t="shared" ref="E38:H38" si="13">E33-E39</f>
        <v>15579.190000000002</v>
      </c>
      <c r="F38" s="9">
        <f t="shared" si="13"/>
        <v>680.69999999999709</v>
      </c>
      <c r="G38" s="9">
        <f t="shared" si="13"/>
        <v>0</v>
      </c>
      <c r="H38" s="9">
        <f t="shared" si="13"/>
        <v>0</v>
      </c>
      <c r="I38" s="8">
        <f t="shared" si="2"/>
        <v>25732.78</v>
      </c>
    </row>
    <row r="39" spans="1:9" x14ac:dyDescent="0.25">
      <c r="A39" s="1"/>
      <c r="B39" s="1"/>
      <c r="C39" s="1" t="s">
        <v>9</v>
      </c>
      <c r="D39" s="17">
        <f>SUM(D40:D42)</f>
        <v>0</v>
      </c>
      <c r="E39" s="17">
        <f t="shared" ref="E39:H39" si="14">SUM(E40:E42)</f>
        <v>42000</v>
      </c>
      <c r="F39" s="17">
        <f t="shared" si="14"/>
        <v>47000</v>
      </c>
      <c r="G39" s="17">
        <f t="shared" si="14"/>
        <v>52680.7</v>
      </c>
      <c r="H39" s="17">
        <f t="shared" si="14"/>
        <v>55680.7</v>
      </c>
      <c r="I39" s="8">
        <f t="shared" si="2"/>
        <v>197361.40000000002</v>
      </c>
    </row>
    <row r="40" spans="1:9" x14ac:dyDescent="0.25">
      <c r="A40" s="1"/>
      <c r="B40" s="1"/>
      <c r="C40" s="1" t="s">
        <v>5</v>
      </c>
      <c r="D40" s="1"/>
      <c r="E40" s="1"/>
      <c r="F40" s="1"/>
      <c r="G40" s="1"/>
      <c r="H40" s="1"/>
      <c r="I40" s="8">
        <f t="shared" si="2"/>
        <v>0</v>
      </c>
    </row>
    <row r="41" spans="1:9" x14ac:dyDescent="0.25">
      <c r="A41" s="1"/>
      <c r="B41" s="1"/>
      <c r="C41" s="1" t="s">
        <v>6</v>
      </c>
      <c r="D41" s="16">
        <v>0</v>
      </c>
      <c r="E41" s="16">
        <v>42000</v>
      </c>
      <c r="F41" s="16">
        <v>47000</v>
      </c>
      <c r="G41" s="16">
        <v>52000</v>
      </c>
      <c r="H41" s="16">
        <v>55000</v>
      </c>
      <c r="I41" s="8">
        <f t="shared" si="2"/>
        <v>196000</v>
      </c>
    </row>
    <row r="42" spans="1:9" x14ac:dyDescent="0.25">
      <c r="A42" s="1"/>
      <c r="B42" s="1"/>
      <c r="C42" s="10" t="s">
        <v>7</v>
      </c>
      <c r="D42" s="1"/>
      <c r="E42" s="1"/>
      <c r="F42" s="1"/>
      <c r="G42" s="1">
        <v>680.7</v>
      </c>
      <c r="H42" s="1">
        <v>680.7</v>
      </c>
      <c r="I42" s="8">
        <f t="shared" si="2"/>
        <v>1361.4</v>
      </c>
    </row>
    <row r="43" spans="1:9" x14ac:dyDescent="0.25">
      <c r="A43" s="1" t="s">
        <v>13</v>
      </c>
      <c r="B43" s="1" t="s">
        <v>14</v>
      </c>
      <c r="C43" s="1"/>
      <c r="D43" s="6">
        <f>SUM(D45:D47)+D49</f>
        <v>100</v>
      </c>
      <c r="E43" s="6">
        <f t="shared" ref="E43" si="15">SUM(E45:E47)+E49</f>
        <v>100</v>
      </c>
      <c r="F43" s="6">
        <f t="shared" ref="F43" si="16">SUM(F45:F47)+F49</f>
        <v>100</v>
      </c>
      <c r="G43" s="6">
        <f t="shared" ref="G43:H43" si="17">SUM(G45:G47)+G49</f>
        <v>100</v>
      </c>
      <c r="H43" s="6">
        <f t="shared" si="17"/>
        <v>100</v>
      </c>
      <c r="I43" s="8">
        <f t="shared" si="2"/>
        <v>500</v>
      </c>
    </row>
    <row r="44" spans="1:9" x14ac:dyDescent="0.25">
      <c r="A44" s="1"/>
      <c r="B44" s="1"/>
      <c r="C44" s="2" t="s">
        <v>22</v>
      </c>
      <c r="D44" s="6">
        <f>D45+D46+D47</f>
        <v>100</v>
      </c>
      <c r="E44" s="6">
        <f t="shared" ref="E44:H44" si="18">E45+E46+E47</f>
        <v>100</v>
      </c>
      <c r="F44" s="6">
        <f t="shared" si="18"/>
        <v>100</v>
      </c>
      <c r="G44" s="6">
        <f t="shared" si="18"/>
        <v>0</v>
      </c>
      <c r="H44" s="6">
        <f t="shared" si="18"/>
        <v>0</v>
      </c>
      <c r="I44" s="8">
        <f t="shared" si="2"/>
        <v>300</v>
      </c>
    </row>
    <row r="45" spans="1:9" x14ac:dyDescent="0.25">
      <c r="A45" s="1"/>
      <c r="B45" s="1"/>
      <c r="C45" s="1" t="s">
        <v>5</v>
      </c>
      <c r="D45" s="1"/>
      <c r="E45" s="1"/>
      <c r="F45" s="1"/>
      <c r="G45" s="1"/>
      <c r="H45" s="1"/>
      <c r="I45" s="8">
        <f t="shared" si="2"/>
        <v>0</v>
      </c>
    </row>
    <row r="46" spans="1:9" x14ac:dyDescent="0.25">
      <c r="A46" s="1"/>
      <c r="B46" s="1"/>
      <c r="C46" s="1" t="s">
        <v>6</v>
      </c>
      <c r="D46" s="1"/>
      <c r="E46" s="1"/>
      <c r="F46" s="1"/>
      <c r="G46" s="1"/>
      <c r="H46" s="1"/>
      <c r="I46" s="8">
        <f t="shared" si="2"/>
        <v>0</v>
      </c>
    </row>
    <row r="47" spans="1:9" s="11" customFormat="1" x14ac:dyDescent="0.25">
      <c r="A47" s="10"/>
      <c r="B47" s="10"/>
      <c r="C47" s="10" t="s">
        <v>7</v>
      </c>
      <c r="D47" s="12">
        <v>100</v>
      </c>
      <c r="E47" s="12">
        <v>100</v>
      </c>
      <c r="F47" s="12">
        <v>100</v>
      </c>
      <c r="G47" s="12"/>
      <c r="H47" s="12"/>
      <c r="I47" s="8">
        <f t="shared" si="2"/>
        <v>300</v>
      </c>
    </row>
    <row r="48" spans="1:9" x14ac:dyDescent="0.25">
      <c r="A48" s="1"/>
      <c r="B48" s="1"/>
      <c r="C48" s="1" t="s">
        <v>8</v>
      </c>
      <c r="D48" s="9">
        <f>D43-D49</f>
        <v>100</v>
      </c>
      <c r="E48" s="9">
        <f t="shared" ref="E48:H48" si="19">E43-E49</f>
        <v>100</v>
      </c>
      <c r="F48" s="9">
        <f t="shared" si="19"/>
        <v>100</v>
      </c>
      <c r="G48" s="9">
        <f t="shared" si="19"/>
        <v>0</v>
      </c>
      <c r="H48" s="9">
        <f t="shared" si="19"/>
        <v>0</v>
      </c>
      <c r="I48" s="8">
        <f t="shared" si="2"/>
        <v>300</v>
      </c>
    </row>
    <row r="49" spans="1:9" x14ac:dyDescent="0.25">
      <c r="A49" s="1"/>
      <c r="B49" s="1"/>
      <c r="C49" s="1" t="s">
        <v>9</v>
      </c>
      <c r="D49" s="17">
        <f>SUM(D50:D52)</f>
        <v>0</v>
      </c>
      <c r="E49" s="17">
        <f t="shared" ref="E49:H49" si="20">SUM(E50:E52)</f>
        <v>0</v>
      </c>
      <c r="F49" s="17">
        <f t="shared" si="20"/>
        <v>0</v>
      </c>
      <c r="G49" s="17">
        <f t="shared" si="20"/>
        <v>100</v>
      </c>
      <c r="H49" s="17">
        <f t="shared" si="20"/>
        <v>100</v>
      </c>
      <c r="I49" s="8">
        <f t="shared" si="2"/>
        <v>200</v>
      </c>
    </row>
    <row r="50" spans="1:9" x14ac:dyDescent="0.25">
      <c r="A50" s="1"/>
      <c r="B50" s="1"/>
      <c r="C50" s="1" t="s">
        <v>5</v>
      </c>
      <c r="D50" s="1"/>
      <c r="E50" s="1"/>
      <c r="F50" s="1"/>
      <c r="G50" s="1"/>
      <c r="H50" s="1"/>
      <c r="I50" s="8">
        <f t="shared" si="2"/>
        <v>0</v>
      </c>
    </row>
    <row r="51" spans="1:9" x14ac:dyDescent="0.25">
      <c r="A51" s="1"/>
      <c r="B51" s="1"/>
      <c r="C51" s="1" t="s">
        <v>6</v>
      </c>
      <c r="D51" s="1"/>
      <c r="E51" s="1"/>
      <c r="F51" s="1"/>
      <c r="G51" s="1"/>
      <c r="H51" s="1"/>
      <c r="I51" s="8">
        <f t="shared" si="2"/>
        <v>0</v>
      </c>
    </row>
    <row r="52" spans="1:9" x14ac:dyDescent="0.25">
      <c r="A52" s="1"/>
      <c r="B52" s="1"/>
      <c r="C52" s="10" t="s">
        <v>7</v>
      </c>
      <c r="D52" s="1"/>
      <c r="E52" s="1"/>
      <c r="F52" s="1"/>
      <c r="G52" s="1">
        <v>100</v>
      </c>
      <c r="H52" s="1">
        <v>100</v>
      </c>
      <c r="I52" s="8">
        <f t="shared" si="2"/>
        <v>200</v>
      </c>
    </row>
    <row r="53" spans="1:9" s="3" customFormat="1" x14ac:dyDescent="0.25">
      <c r="A53" s="2">
        <v>3</v>
      </c>
      <c r="B53" s="2" t="s">
        <v>15</v>
      </c>
      <c r="C53" s="2"/>
      <c r="D53" s="5">
        <f>SUM(D55:D57)+D59</f>
        <v>148519.19</v>
      </c>
      <c r="E53" s="5">
        <f t="shared" ref="E53:H53" si="21">SUM(E55:E57)+E59</f>
        <v>540099.44999999995</v>
      </c>
      <c r="F53" s="5">
        <f t="shared" si="21"/>
        <v>42454.020000000004</v>
      </c>
      <c r="G53" s="5">
        <f t="shared" si="21"/>
        <v>107500</v>
      </c>
      <c r="H53" s="5">
        <f t="shared" si="21"/>
        <v>110000</v>
      </c>
      <c r="I53" s="8">
        <f t="shared" si="2"/>
        <v>948572.65999999992</v>
      </c>
    </row>
    <row r="54" spans="1:9" s="3" customFormat="1" x14ac:dyDescent="0.25">
      <c r="A54" s="2"/>
      <c r="B54" s="2"/>
      <c r="C54" s="2" t="s">
        <v>22</v>
      </c>
      <c r="D54" s="4">
        <f t="shared" ref="D54:H62" si="22">D64+D74</f>
        <v>28519.19</v>
      </c>
      <c r="E54" s="4">
        <f t="shared" si="22"/>
        <v>40099.449999999997</v>
      </c>
      <c r="F54" s="4">
        <f t="shared" si="22"/>
        <v>42454.020000000004</v>
      </c>
      <c r="G54" s="4">
        <f t="shared" si="22"/>
        <v>0</v>
      </c>
      <c r="H54" s="4">
        <f t="shared" si="22"/>
        <v>0</v>
      </c>
      <c r="I54" s="8">
        <f t="shared" si="2"/>
        <v>111072.66</v>
      </c>
    </row>
    <row r="55" spans="1:9" x14ac:dyDescent="0.25">
      <c r="A55" s="1"/>
      <c r="B55" s="1"/>
      <c r="C55" s="1" t="s">
        <v>5</v>
      </c>
      <c r="D55" s="4">
        <f t="shared" si="22"/>
        <v>0</v>
      </c>
      <c r="E55" s="4">
        <f t="shared" si="22"/>
        <v>0</v>
      </c>
      <c r="F55" s="4">
        <f t="shared" si="22"/>
        <v>0</v>
      </c>
      <c r="G55" s="4">
        <f t="shared" si="22"/>
        <v>0</v>
      </c>
      <c r="H55" s="4">
        <f t="shared" si="22"/>
        <v>0</v>
      </c>
      <c r="I55" s="8">
        <f t="shared" si="2"/>
        <v>0</v>
      </c>
    </row>
    <row r="56" spans="1:9" x14ac:dyDescent="0.25">
      <c r="A56" s="1"/>
      <c r="B56" s="1"/>
      <c r="C56" s="1" t="s">
        <v>6</v>
      </c>
      <c r="D56" s="4">
        <f t="shared" si="22"/>
        <v>28519.19</v>
      </c>
      <c r="E56" s="4">
        <f t="shared" si="22"/>
        <v>40099.449999999997</v>
      </c>
      <c r="F56" s="4">
        <f t="shared" si="22"/>
        <v>42454.020000000004</v>
      </c>
      <c r="G56" s="4">
        <f t="shared" si="22"/>
        <v>0</v>
      </c>
      <c r="H56" s="4">
        <f t="shared" si="22"/>
        <v>0</v>
      </c>
      <c r="I56" s="8">
        <f t="shared" si="2"/>
        <v>111072.66</v>
      </c>
    </row>
    <row r="57" spans="1:9" s="11" customFormat="1" x14ac:dyDescent="0.25">
      <c r="A57" s="10"/>
      <c r="B57" s="10"/>
      <c r="C57" s="10" t="s">
        <v>7</v>
      </c>
      <c r="D57" s="4">
        <f t="shared" si="22"/>
        <v>0</v>
      </c>
      <c r="E57" s="4">
        <f t="shared" si="22"/>
        <v>0</v>
      </c>
      <c r="F57" s="4">
        <f t="shared" si="22"/>
        <v>0</v>
      </c>
      <c r="G57" s="4">
        <f t="shared" si="22"/>
        <v>0</v>
      </c>
      <c r="H57" s="4">
        <f t="shared" si="22"/>
        <v>0</v>
      </c>
      <c r="I57" s="8">
        <f t="shared" si="2"/>
        <v>0</v>
      </c>
    </row>
    <row r="58" spans="1:9" x14ac:dyDescent="0.25">
      <c r="A58" s="1"/>
      <c r="B58" s="1"/>
      <c r="C58" s="1" t="s">
        <v>8</v>
      </c>
      <c r="D58" s="4">
        <f t="shared" si="22"/>
        <v>28519.19</v>
      </c>
      <c r="E58" s="4">
        <f t="shared" si="22"/>
        <v>40099.449999999997</v>
      </c>
      <c r="F58" s="4">
        <f t="shared" si="22"/>
        <v>42454.020000000004</v>
      </c>
      <c r="G58" s="4">
        <f t="shared" si="22"/>
        <v>0</v>
      </c>
      <c r="H58" s="4">
        <f t="shared" si="22"/>
        <v>0</v>
      </c>
      <c r="I58" s="8">
        <f t="shared" si="2"/>
        <v>111072.66</v>
      </c>
    </row>
    <row r="59" spans="1:9" x14ac:dyDescent="0.25">
      <c r="A59" s="1"/>
      <c r="B59" s="1"/>
      <c r="C59" s="1" t="s">
        <v>9</v>
      </c>
      <c r="D59" s="4">
        <f t="shared" si="22"/>
        <v>120000</v>
      </c>
      <c r="E59" s="4">
        <f t="shared" si="22"/>
        <v>500000</v>
      </c>
      <c r="F59" s="4">
        <f t="shared" si="22"/>
        <v>0</v>
      </c>
      <c r="G59" s="4">
        <f t="shared" si="22"/>
        <v>107500</v>
      </c>
      <c r="H59" s="4">
        <f t="shared" si="22"/>
        <v>110000</v>
      </c>
      <c r="I59" s="8">
        <f t="shared" si="2"/>
        <v>837500</v>
      </c>
    </row>
    <row r="60" spans="1:9" x14ac:dyDescent="0.25">
      <c r="A60" s="1"/>
      <c r="B60" s="1"/>
      <c r="C60" s="1" t="s">
        <v>5</v>
      </c>
      <c r="D60" s="4">
        <f t="shared" si="22"/>
        <v>80000</v>
      </c>
      <c r="E60" s="4">
        <f t="shared" si="22"/>
        <v>0</v>
      </c>
      <c r="F60" s="4">
        <f t="shared" si="22"/>
        <v>0</v>
      </c>
      <c r="G60" s="4">
        <f t="shared" si="22"/>
        <v>0</v>
      </c>
      <c r="H60" s="4">
        <f t="shared" si="22"/>
        <v>0</v>
      </c>
      <c r="I60" s="8">
        <f t="shared" si="2"/>
        <v>80000</v>
      </c>
    </row>
    <row r="61" spans="1:9" x14ac:dyDescent="0.25">
      <c r="A61" s="1"/>
      <c r="B61" s="1"/>
      <c r="C61" s="1" t="s">
        <v>6</v>
      </c>
      <c r="D61" s="4">
        <f t="shared" si="22"/>
        <v>40000</v>
      </c>
      <c r="E61" s="4">
        <f t="shared" si="22"/>
        <v>500000</v>
      </c>
      <c r="F61" s="4">
        <f t="shared" si="22"/>
        <v>0</v>
      </c>
      <c r="G61" s="4">
        <f t="shared" si="22"/>
        <v>107500</v>
      </c>
      <c r="H61" s="4">
        <f t="shared" si="22"/>
        <v>110000</v>
      </c>
      <c r="I61" s="8">
        <f t="shared" si="2"/>
        <v>757500</v>
      </c>
    </row>
    <row r="62" spans="1:9" x14ac:dyDescent="0.25">
      <c r="A62" s="1"/>
      <c r="B62" s="1"/>
      <c r="C62" s="10" t="s">
        <v>7</v>
      </c>
      <c r="D62" s="4">
        <f t="shared" si="22"/>
        <v>0</v>
      </c>
      <c r="E62" s="4">
        <f t="shared" si="22"/>
        <v>0</v>
      </c>
      <c r="F62" s="4">
        <f t="shared" si="22"/>
        <v>0</v>
      </c>
      <c r="G62" s="4">
        <f t="shared" si="22"/>
        <v>0</v>
      </c>
      <c r="H62" s="4">
        <f t="shared" si="22"/>
        <v>0</v>
      </c>
      <c r="I62" s="8">
        <f t="shared" si="2"/>
        <v>0</v>
      </c>
    </row>
    <row r="63" spans="1:9" x14ac:dyDescent="0.25">
      <c r="A63" s="1" t="s">
        <v>16</v>
      </c>
      <c r="B63" s="1" t="s">
        <v>17</v>
      </c>
      <c r="C63" s="1"/>
      <c r="D63" s="6">
        <f>SUM(D65:D67)+D69</f>
        <v>26519.19</v>
      </c>
      <c r="E63" s="6">
        <f t="shared" ref="E63" si="23">SUM(E65:E67)+E69</f>
        <v>20099.45</v>
      </c>
      <c r="F63" s="6">
        <f t="shared" ref="F63" si="24">SUM(F65:F67)+F69</f>
        <v>22454.02</v>
      </c>
      <c r="G63" s="6">
        <f t="shared" ref="G63:H63" si="25">SUM(G65:G67)+G69</f>
        <v>87500</v>
      </c>
      <c r="H63" s="6">
        <f t="shared" si="25"/>
        <v>90000</v>
      </c>
      <c r="I63" s="8">
        <f t="shared" si="2"/>
        <v>246572.66</v>
      </c>
    </row>
    <row r="64" spans="1:9" x14ac:dyDescent="0.25">
      <c r="A64" s="1"/>
      <c r="B64" s="1"/>
      <c r="C64" s="2" t="s">
        <v>22</v>
      </c>
      <c r="D64" s="6">
        <f>D65+D66+D67</f>
        <v>26519.19</v>
      </c>
      <c r="E64" s="6">
        <f t="shared" ref="E64:H64" si="26">E65+E66+E67</f>
        <v>20099.45</v>
      </c>
      <c r="F64" s="6">
        <f t="shared" si="26"/>
        <v>22454.02</v>
      </c>
      <c r="G64" s="6">
        <f t="shared" si="26"/>
        <v>0</v>
      </c>
      <c r="H64" s="6">
        <f t="shared" si="26"/>
        <v>0</v>
      </c>
      <c r="I64" s="8">
        <f t="shared" si="2"/>
        <v>69072.66</v>
      </c>
    </row>
    <row r="65" spans="1:9" x14ac:dyDescent="0.25">
      <c r="A65" s="1"/>
      <c r="B65" s="1"/>
      <c r="C65" s="1" t="s">
        <v>5</v>
      </c>
      <c r="D65" s="1"/>
      <c r="E65" s="1"/>
      <c r="F65" s="1"/>
      <c r="G65" s="1"/>
      <c r="H65" s="1"/>
      <c r="I65" s="8">
        <f t="shared" si="2"/>
        <v>0</v>
      </c>
    </row>
    <row r="66" spans="1:9" x14ac:dyDescent="0.25">
      <c r="A66" s="1"/>
      <c r="B66" s="1"/>
      <c r="C66" s="1" t="s">
        <v>21</v>
      </c>
      <c r="D66" s="1">
        <v>26519.19</v>
      </c>
      <c r="E66" s="1">
        <v>20099.45</v>
      </c>
      <c r="F66" s="1">
        <v>22454.02</v>
      </c>
      <c r="G66" s="1"/>
      <c r="H66" s="1"/>
      <c r="I66" s="8">
        <f t="shared" si="2"/>
        <v>69072.66</v>
      </c>
    </row>
    <row r="67" spans="1:9" s="11" customFormat="1" x14ac:dyDescent="0.25">
      <c r="A67" s="10"/>
      <c r="B67" s="10"/>
      <c r="C67" s="10" t="s">
        <v>7</v>
      </c>
      <c r="D67" s="12"/>
      <c r="E67" s="12"/>
      <c r="F67" s="12"/>
      <c r="G67" s="12"/>
      <c r="H67" s="12"/>
      <c r="I67" s="8">
        <f t="shared" si="2"/>
        <v>0</v>
      </c>
    </row>
    <row r="68" spans="1:9" x14ac:dyDescent="0.25">
      <c r="A68" s="1"/>
      <c r="B68" s="1"/>
      <c r="C68" s="1" t="s">
        <v>8</v>
      </c>
      <c r="D68" s="9">
        <f>D63-D69</f>
        <v>26519.19</v>
      </c>
      <c r="E68" s="9">
        <f t="shared" ref="E68:H68" si="27">E63-E69</f>
        <v>20099.45</v>
      </c>
      <c r="F68" s="9">
        <f t="shared" si="27"/>
        <v>22454.02</v>
      </c>
      <c r="G68" s="9">
        <f t="shared" si="27"/>
        <v>0</v>
      </c>
      <c r="H68" s="9">
        <f t="shared" si="27"/>
        <v>0</v>
      </c>
      <c r="I68" s="8">
        <f t="shared" si="2"/>
        <v>69072.66</v>
      </c>
    </row>
    <row r="69" spans="1:9" x14ac:dyDescent="0.25">
      <c r="A69" s="1"/>
      <c r="B69" s="1"/>
      <c r="C69" s="1" t="s">
        <v>9</v>
      </c>
      <c r="D69" s="17">
        <f>SUM(D70:D72)</f>
        <v>0</v>
      </c>
      <c r="E69" s="17">
        <f t="shared" ref="E69:H69" si="28">SUM(E70:E72)</f>
        <v>0</v>
      </c>
      <c r="F69" s="17">
        <f t="shared" si="28"/>
        <v>0</v>
      </c>
      <c r="G69" s="17">
        <f t="shared" si="28"/>
        <v>87500</v>
      </c>
      <c r="H69" s="17">
        <f t="shared" si="28"/>
        <v>90000</v>
      </c>
      <c r="I69" s="8">
        <f t="shared" si="2"/>
        <v>177500</v>
      </c>
    </row>
    <row r="70" spans="1:9" x14ac:dyDescent="0.25">
      <c r="A70" s="1"/>
      <c r="B70" s="1"/>
      <c r="C70" s="1" t="s">
        <v>5</v>
      </c>
      <c r="D70" s="10"/>
      <c r="E70" s="10"/>
      <c r="F70" s="1"/>
      <c r="G70" s="1"/>
      <c r="H70" s="1"/>
      <c r="I70" s="8">
        <f t="shared" si="2"/>
        <v>0</v>
      </c>
    </row>
    <row r="71" spans="1:9" x14ac:dyDescent="0.25">
      <c r="A71" s="1"/>
      <c r="B71" s="1"/>
      <c r="C71" s="1" t="s">
        <v>6</v>
      </c>
      <c r="D71" s="10"/>
      <c r="E71" s="10"/>
      <c r="F71" s="1"/>
      <c r="G71" s="1">
        <v>87500</v>
      </c>
      <c r="H71" s="1">
        <v>90000</v>
      </c>
      <c r="I71" s="8">
        <f t="shared" si="2"/>
        <v>177500</v>
      </c>
    </row>
    <row r="72" spans="1:9" x14ac:dyDescent="0.25">
      <c r="A72" s="1"/>
      <c r="B72" s="1"/>
      <c r="C72" s="10" t="s">
        <v>7</v>
      </c>
      <c r="D72" s="10"/>
      <c r="E72" s="10"/>
      <c r="F72" s="1"/>
      <c r="G72" s="1"/>
      <c r="H72" s="1"/>
      <c r="I72" s="8">
        <f t="shared" si="2"/>
        <v>0</v>
      </c>
    </row>
    <row r="73" spans="1:9" x14ac:dyDescent="0.25">
      <c r="A73" s="1" t="s">
        <v>18</v>
      </c>
      <c r="B73" s="1" t="s">
        <v>19</v>
      </c>
      <c r="C73" s="1"/>
      <c r="D73" s="6">
        <f>SUM(D75:D77)+D79</f>
        <v>122000</v>
      </c>
      <c r="E73" s="6">
        <f t="shared" ref="E73" si="29">SUM(E75:E77)+E79</f>
        <v>520000</v>
      </c>
      <c r="F73" s="6">
        <f t="shared" ref="F73" si="30">SUM(F75:F77)+F79</f>
        <v>20000</v>
      </c>
      <c r="G73" s="6">
        <f t="shared" ref="G73:H73" si="31">SUM(G75:G77)+G79</f>
        <v>20000</v>
      </c>
      <c r="H73" s="6">
        <f t="shared" si="31"/>
        <v>20000</v>
      </c>
      <c r="I73" s="8">
        <f t="shared" si="2"/>
        <v>702000</v>
      </c>
    </row>
    <row r="74" spans="1:9" x14ac:dyDescent="0.25">
      <c r="A74" s="1"/>
      <c r="B74" s="1"/>
      <c r="C74" s="2" t="s">
        <v>22</v>
      </c>
      <c r="D74" s="6">
        <f>D75+D76+D77</f>
        <v>2000</v>
      </c>
      <c r="E74" s="6">
        <f t="shared" ref="E74:H74" si="32">E75+E76+E77</f>
        <v>20000</v>
      </c>
      <c r="F74" s="6">
        <f t="shared" si="32"/>
        <v>20000</v>
      </c>
      <c r="G74" s="6">
        <f t="shared" si="32"/>
        <v>0</v>
      </c>
      <c r="H74" s="6">
        <f t="shared" si="32"/>
        <v>0</v>
      </c>
      <c r="I74" s="8">
        <f t="shared" si="2"/>
        <v>42000</v>
      </c>
    </row>
    <row r="75" spans="1:9" x14ac:dyDescent="0.25">
      <c r="A75" s="1"/>
      <c r="B75" s="1"/>
      <c r="C75" s="1" t="s">
        <v>5</v>
      </c>
      <c r="D75" s="1"/>
      <c r="E75" s="1"/>
      <c r="F75" s="1"/>
      <c r="G75" s="1"/>
      <c r="H75" s="1"/>
      <c r="I75" s="8">
        <f t="shared" si="2"/>
        <v>0</v>
      </c>
    </row>
    <row r="76" spans="1:9" x14ac:dyDescent="0.25">
      <c r="A76" s="1"/>
      <c r="B76" s="1"/>
      <c r="C76" s="1" t="s">
        <v>6</v>
      </c>
      <c r="D76" s="1">
        <v>2000</v>
      </c>
      <c r="E76" s="1">
        <v>20000</v>
      </c>
      <c r="F76" s="1">
        <v>20000</v>
      </c>
      <c r="G76" s="1"/>
      <c r="H76" s="1"/>
      <c r="I76" s="8">
        <f t="shared" si="2"/>
        <v>42000</v>
      </c>
    </row>
    <row r="77" spans="1:9" s="11" customFormat="1" x14ac:dyDescent="0.25">
      <c r="A77" s="10"/>
      <c r="B77" s="10"/>
      <c r="C77" s="10" t="s">
        <v>7</v>
      </c>
      <c r="D77" s="12"/>
      <c r="E77" s="12"/>
      <c r="F77" s="12"/>
      <c r="G77" s="12"/>
      <c r="H77" s="12"/>
      <c r="I77" s="8">
        <f t="shared" si="2"/>
        <v>0</v>
      </c>
    </row>
    <row r="78" spans="1:9" x14ac:dyDescent="0.25">
      <c r="A78" s="1"/>
      <c r="B78" s="1"/>
      <c r="C78" s="1" t="s">
        <v>8</v>
      </c>
      <c r="D78" s="9">
        <f>D73-D79</f>
        <v>2000</v>
      </c>
      <c r="E78" s="9">
        <f t="shared" ref="E78:H78" si="33">E73-E79</f>
        <v>20000</v>
      </c>
      <c r="F78" s="9">
        <f t="shared" si="33"/>
        <v>20000</v>
      </c>
      <c r="G78" s="9">
        <f t="shared" si="33"/>
        <v>0</v>
      </c>
      <c r="H78" s="9">
        <f t="shared" si="33"/>
        <v>0</v>
      </c>
      <c r="I78" s="8">
        <f t="shared" si="2"/>
        <v>42000</v>
      </c>
    </row>
    <row r="79" spans="1:9" x14ac:dyDescent="0.25">
      <c r="A79" s="1"/>
      <c r="B79" s="1"/>
      <c r="C79" s="1" t="s">
        <v>9</v>
      </c>
      <c r="D79" s="17">
        <f>SUM(D80:D82)</f>
        <v>120000</v>
      </c>
      <c r="E79" s="17">
        <f t="shared" ref="E79:H79" si="34">SUM(E80:E82)</f>
        <v>500000</v>
      </c>
      <c r="F79" s="17">
        <f t="shared" si="34"/>
        <v>0</v>
      </c>
      <c r="G79" s="17">
        <f t="shared" si="34"/>
        <v>20000</v>
      </c>
      <c r="H79" s="17">
        <f t="shared" si="34"/>
        <v>20000</v>
      </c>
      <c r="I79" s="8">
        <f t="shared" ref="I79:I82" si="35">SUM(D79:H79)</f>
        <v>660000</v>
      </c>
    </row>
    <row r="80" spans="1:9" x14ac:dyDescent="0.25">
      <c r="A80" s="1"/>
      <c r="B80" s="1"/>
      <c r="C80" s="1" t="s">
        <v>5</v>
      </c>
      <c r="D80" s="1">
        <v>80000</v>
      </c>
      <c r="E80" s="1"/>
      <c r="F80" s="1"/>
      <c r="G80" s="1"/>
      <c r="H80" s="1"/>
      <c r="I80" s="8">
        <f t="shared" si="35"/>
        <v>80000</v>
      </c>
    </row>
    <row r="81" spans="1:9" x14ac:dyDescent="0.25">
      <c r="A81" s="1"/>
      <c r="B81" s="1"/>
      <c r="C81" s="1" t="s">
        <v>6</v>
      </c>
      <c r="D81" s="18">
        <v>40000</v>
      </c>
      <c r="E81" s="18">
        <v>500000</v>
      </c>
      <c r="F81" s="1"/>
      <c r="G81" s="1">
        <v>20000</v>
      </c>
      <c r="H81" s="1">
        <v>20000</v>
      </c>
      <c r="I81" s="8">
        <f t="shared" si="35"/>
        <v>580000</v>
      </c>
    </row>
    <row r="82" spans="1:9" x14ac:dyDescent="0.25">
      <c r="A82" s="1"/>
      <c r="B82" s="1"/>
      <c r="C82" s="10" t="s">
        <v>7</v>
      </c>
      <c r="D82" s="1"/>
      <c r="E82" s="1"/>
      <c r="F82" s="1"/>
      <c r="G82" s="1"/>
      <c r="H82" s="1"/>
      <c r="I82" s="8">
        <f t="shared" si="35"/>
        <v>0</v>
      </c>
    </row>
  </sheetData>
  <pageMargins left="0.19685039370078741" right="0.19685039370078741" top="0.74803149606299213" bottom="0.74803149606299213" header="0.31496062992125984" footer="0.31496062992125984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2"/>
  <sheetViews>
    <sheetView topLeftCell="A13" workbookViewId="0">
      <selection activeCell="E27" sqref="E27"/>
    </sheetView>
  </sheetViews>
  <sheetFormatPr defaultRowHeight="15" x14ac:dyDescent="0.25"/>
  <cols>
    <col min="1" max="1" width="4.85546875" customWidth="1"/>
    <col min="2" max="2" width="18.140625" customWidth="1"/>
    <col min="3" max="3" width="8.85546875" customWidth="1"/>
    <col min="4" max="4" width="12.140625" customWidth="1"/>
    <col min="5" max="5" width="11.5703125" customWidth="1"/>
    <col min="6" max="6" width="11.28515625" customWidth="1"/>
    <col min="7" max="7" width="11.7109375" customWidth="1"/>
    <col min="8" max="8" width="10.7109375" customWidth="1"/>
    <col min="11" max="11" width="11.5703125" customWidth="1"/>
  </cols>
  <sheetData>
    <row r="2" spans="1:11" x14ac:dyDescent="0.25">
      <c r="A2" s="1" t="s">
        <v>0</v>
      </c>
      <c r="B2" s="1" t="s">
        <v>1</v>
      </c>
      <c r="C2" s="1" t="s">
        <v>2</v>
      </c>
      <c r="D2" s="1" t="s">
        <v>3</v>
      </c>
      <c r="E2" s="1">
        <v>2018</v>
      </c>
      <c r="F2" s="1">
        <v>2019</v>
      </c>
      <c r="G2" s="1">
        <v>2020</v>
      </c>
      <c r="H2" s="1">
        <v>2021</v>
      </c>
      <c r="I2" s="1">
        <v>2022</v>
      </c>
    </row>
    <row r="3" spans="1:11" x14ac:dyDescent="0.25">
      <c r="A3" s="7">
        <v>1</v>
      </c>
      <c r="B3" s="7"/>
      <c r="C3" s="7"/>
      <c r="D3" s="8">
        <f t="shared" ref="D3:D34" si="0">SUM(E3:I3)</f>
        <v>769024.65</v>
      </c>
      <c r="E3" s="8">
        <f t="shared" ref="E3:I12" si="1">E13+E53</f>
        <v>130600.56</v>
      </c>
      <c r="F3" s="8">
        <f t="shared" si="1"/>
        <v>273154.89</v>
      </c>
      <c r="G3" s="8">
        <f t="shared" si="1"/>
        <v>123310.39999999999</v>
      </c>
      <c r="H3" s="8">
        <f t="shared" si="1"/>
        <v>121337.4</v>
      </c>
      <c r="I3" s="8">
        <f t="shared" si="1"/>
        <v>120621.4</v>
      </c>
      <c r="K3" s="14">
        <f>SUM(D5:D7)+D9</f>
        <v>769024.65</v>
      </c>
    </row>
    <row r="4" spans="1:11" x14ac:dyDescent="0.25">
      <c r="A4" s="7"/>
      <c r="B4" s="7"/>
      <c r="C4" s="7" t="s">
        <v>22</v>
      </c>
      <c r="D4" s="8">
        <f t="shared" si="0"/>
        <v>232383.35999999999</v>
      </c>
      <c r="E4" s="8">
        <f t="shared" si="1"/>
        <v>130600.56</v>
      </c>
      <c r="F4" s="8">
        <f t="shared" si="1"/>
        <v>34256.400000000001</v>
      </c>
      <c r="G4" s="8">
        <f t="shared" si="1"/>
        <v>34310.400000000001</v>
      </c>
      <c r="H4" s="8">
        <f t="shared" si="1"/>
        <v>33216</v>
      </c>
      <c r="I4" s="8">
        <f t="shared" si="1"/>
        <v>0</v>
      </c>
      <c r="K4" s="15"/>
    </row>
    <row r="5" spans="1:11" x14ac:dyDescent="0.25">
      <c r="A5" s="7"/>
      <c r="B5" s="7"/>
      <c r="C5" s="7" t="s">
        <v>5</v>
      </c>
      <c r="D5" s="8">
        <f t="shared" si="0"/>
        <v>0</v>
      </c>
      <c r="E5" s="8">
        <f t="shared" si="1"/>
        <v>0</v>
      </c>
      <c r="F5" s="8">
        <f t="shared" si="1"/>
        <v>0</v>
      </c>
      <c r="G5" s="8">
        <f t="shared" si="1"/>
        <v>0</v>
      </c>
      <c r="H5" s="8">
        <f t="shared" si="1"/>
        <v>0</v>
      </c>
      <c r="I5" s="8">
        <f t="shared" si="1"/>
        <v>0</v>
      </c>
    </row>
    <row r="6" spans="1:11" x14ac:dyDescent="0.25">
      <c r="A6" s="7"/>
      <c r="B6" s="7"/>
      <c r="C6" s="7" t="s">
        <v>6</v>
      </c>
      <c r="D6" s="8">
        <f t="shared" si="0"/>
        <v>153691.49</v>
      </c>
      <c r="E6" s="8">
        <f t="shared" si="1"/>
        <v>54151.49</v>
      </c>
      <c r="F6" s="8">
        <f t="shared" si="1"/>
        <v>33135</v>
      </c>
      <c r="G6" s="8">
        <f t="shared" si="1"/>
        <v>33189</v>
      </c>
      <c r="H6" s="8">
        <f t="shared" si="1"/>
        <v>33216</v>
      </c>
      <c r="I6" s="8">
        <f t="shared" si="1"/>
        <v>0</v>
      </c>
    </row>
    <row r="7" spans="1:11" x14ac:dyDescent="0.25">
      <c r="A7" s="7"/>
      <c r="B7" s="7"/>
      <c r="C7" s="7" t="s">
        <v>7</v>
      </c>
      <c r="D7" s="8">
        <f t="shared" si="0"/>
        <v>78691.87</v>
      </c>
      <c r="E7" s="8">
        <f t="shared" si="1"/>
        <v>76449.070000000007</v>
      </c>
      <c r="F7" s="8">
        <f t="shared" si="1"/>
        <v>1121.4000000000001</v>
      </c>
      <c r="G7" s="8">
        <f t="shared" si="1"/>
        <v>1121.4000000000001</v>
      </c>
      <c r="H7" s="8">
        <f t="shared" si="1"/>
        <v>0</v>
      </c>
      <c r="I7" s="8">
        <f t="shared" si="1"/>
        <v>0</v>
      </c>
    </row>
    <row r="8" spans="1:11" x14ac:dyDescent="0.25">
      <c r="A8" s="7"/>
      <c r="B8" s="7"/>
      <c r="C8" s="7" t="s">
        <v>8</v>
      </c>
      <c r="D8" s="8">
        <f t="shared" si="0"/>
        <v>232383.35999999999</v>
      </c>
      <c r="E8" s="8">
        <f t="shared" si="1"/>
        <v>130600.56</v>
      </c>
      <c r="F8" s="8">
        <f t="shared" si="1"/>
        <v>34256.399999999994</v>
      </c>
      <c r="G8" s="8">
        <f t="shared" si="1"/>
        <v>34310.399999999994</v>
      </c>
      <c r="H8" s="8">
        <f t="shared" si="1"/>
        <v>33216</v>
      </c>
      <c r="I8" s="8">
        <f t="shared" si="1"/>
        <v>0</v>
      </c>
      <c r="K8" s="14">
        <f>SUM(D8:D9)</f>
        <v>769024.65</v>
      </c>
    </row>
    <row r="9" spans="1:11" x14ac:dyDescent="0.25">
      <c r="A9" s="7"/>
      <c r="B9" s="7"/>
      <c r="C9" s="7" t="s">
        <v>9</v>
      </c>
      <c r="D9" s="8">
        <f t="shared" si="0"/>
        <v>536641.29</v>
      </c>
      <c r="E9" s="8">
        <f t="shared" si="1"/>
        <v>0</v>
      </c>
      <c r="F9" s="8">
        <f t="shared" si="1"/>
        <v>238898.49</v>
      </c>
      <c r="G9" s="8">
        <f t="shared" si="1"/>
        <v>89000</v>
      </c>
      <c r="H9" s="8">
        <f t="shared" si="1"/>
        <v>88121.4</v>
      </c>
      <c r="I9" s="8">
        <f t="shared" si="1"/>
        <v>120621.4</v>
      </c>
      <c r="K9" s="14">
        <f>SUM(D10:D12)</f>
        <v>536641.29</v>
      </c>
    </row>
    <row r="10" spans="1:11" x14ac:dyDescent="0.25">
      <c r="A10" s="7"/>
      <c r="B10" s="7"/>
      <c r="C10" s="1" t="s">
        <v>5</v>
      </c>
      <c r="D10" s="8">
        <f t="shared" si="0"/>
        <v>0</v>
      </c>
      <c r="E10" s="8">
        <f t="shared" si="1"/>
        <v>0</v>
      </c>
      <c r="F10" s="8">
        <f t="shared" si="1"/>
        <v>0</v>
      </c>
      <c r="G10" s="8">
        <f t="shared" si="1"/>
        <v>0</v>
      </c>
      <c r="H10" s="8">
        <f t="shared" si="1"/>
        <v>0</v>
      </c>
      <c r="I10" s="8">
        <f t="shared" si="1"/>
        <v>0</v>
      </c>
    </row>
    <row r="11" spans="1:11" x14ac:dyDescent="0.25">
      <c r="A11" s="7"/>
      <c r="B11" s="7"/>
      <c r="C11" s="1" t="s">
        <v>6</v>
      </c>
      <c r="D11" s="8">
        <f t="shared" si="0"/>
        <v>439500</v>
      </c>
      <c r="E11" s="8">
        <f t="shared" si="1"/>
        <v>0</v>
      </c>
      <c r="F11" s="8">
        <f t="shared" si="1"/>
        <v>144000</v>
      </c>
      <c r="G11" s="8">
        <f t="shared" si="1"/>
        <v>89000</v>
      </c>
      <c r="H11" s="8">
        <f t="shared" si="1"/>
        <v>87000</v>
      </c>
      <c r="I11" s="8">
        <f t="shared" si="1"/>
        <v>119500</v>
      </c>
    </row>
    <row r="12" spans="1:11" x14ac:dyDescent="0.25">
      <c r="A12" s="7"/>
      <c r="B12" s="7"/>
      <c r="C12" s="10" t="s">
        <v>7</v>
      </c>
      <c r="D12" s="8">
        <f t="shared" si="0"/>
        <v>97141.289999999979</v>
      </c>
      <c r="E12" s="8">
        <f t="shared" si="1"/>
        <v>0</v>
      </c>
      <c r="F12" s="8">
        <f t="shared" si="1"/>
        <v>94898.489999999991</v>
      </c>
      <c r="G12" s="8">
        <f t="shared" si="1"/>
        <v>0</v>
      </c>
      <c r="H12" s="8">
        <f t="shared" si="1"/>
        <v>1121.4000000000001</v>
      </c>
      <c r="I12" s="8">
        <f t="shared" si="1"/>
        <v>1121.4000000000001</v>
      </c>
    </row>
    <row r="13" spans="1:11" s="3" customFormat="1" x14ac:dyDescent="0.25">
      <c r="A13" s="2">
        <v>2</v>
      </c>
      <c r="B13" s="2" t="s">
        <v>4</v>
      </c>
      <c r="C13" s="2"/>
      <c r="D13" s="8">
        <f t="shared" si="0"/>
        <v>436465.45999999996</v>
      </c>
      <c r="E13" s="5">
        <f>SUM(E15:E17)+E19</f>
        <v>27081.37</v>
      </c>
      <c r="F13" s="5">
        <f t="shared" ref="F13:H13" si="2">SUM(F15:F17)+F19</f>
        <v>158019.88999999998</v>
      </c>
      <c r="G13" s="5">
        <f t="shared" si="2"/>
        <v>83121.399999999994</v>
      </c>
      <c r="H13" s="5">
        <f t="shared" si="2"/>
        <v>81121.399999999994</v>
      </c>
      <c r="I13" s="5">
        <f>SUM(I15:I17)+I19</f>
        <v>87121.4</v>
      </c>
      <c r="K13" s="13"/>
    </row>
    <row r="14" spans="1:11" s="3" customFormat="1" x14ac:dyDescent="0.25">
      <c r="A14" s="2"/>
      <c r="B14" s="2"/>
      <c r="C14" s="2" t="s">
        <v>22</v>
      </c>
      <c r="D14" s="8">
        <f t="shared" si="0"/>
        <v>29324.170000000002</v>
      </c>
      <c r="E14" s="4">
        <f>E24+E34+E44</f>
        <v>27081.37</v>
      </c>
      <c r="F14" s="4">
        <f t="shared" ref="F14:I14" si="3">F24+F34+F44</f>
        <v>1121.4000000000001</v>
      </c>
      <c r="G14" s="4">
        <f t="shared" si="3"/>
        <v>1121.4000000000001</v>
      </c>
      <c r="H14" s="4">
        <f t="shared" si="3"/>
        <v>0</v>
      </c>
      <c r="I14" s="4">
        <f t="shared" si="3"/>
        <v>0</v>
      </c>
      <c r="K14" s="13"/>
    </row>
    <row r="15" spans="1:11" x14ac:dyDescent="0.25">
      <c r="A15" s="1"/>
      <c r="B15" s="1"/>
      <c r="C15" s="1" t="s">
        <v>5</v>
      </c>
      <c r="D15" s="8">
        <f t="shared" si="0"/>
        <v>0</v>
      </c>
      <c r="E15" s="4">
        <f t="shared" ref="E15:I15" si="4">E25+E35+E45</f>
        <v>0</v>
      </c>
      <c r="F15" s="4">
        <f t="shared" si="4"/>
        <v>0</v>
      </c>
      <c r="G15" s="4">
        <f t="shared" si="4"/>
        <v>0</v>
      </c>
      <c r="H15" s="4">
        <f t="shared" si="4"/>
        <v>0</v>
      </c>
      <c r="I15" s="4">
        <f t="shared" si="4"/>
        <v>0</v>
      </c>
    </row>
    <row r="16" spans="1:11" x14ac:dyDescent="0.25">
      <c r="A16" s="1"/>
      <c r="B16" s="1"/>
      <c r="C16" s="1" t="s">
        <v>6</v>
      </c>
      <c r="D16" s="8">
        <f t="shared" si="0"/>
        <v>25632.3</v>
      </c>
      <c r="E16" s="4">
        <f t="shared" ref="E16:I16" si="5">E26+E36+E46</f>
        <v>25632.3</v>
      </c>
      <c r="F16" s="4">
        <f t="shared" si="5"/>
        <v>0</v>
      </c>
      <c r="G16" s="4">
        <f t="shared" si="5"/>
        <v>0</v>
      </c>
      <c r="H16" s="4">
        <f t="shared" si="5"/>
        <v>0</v>
      </c>
      <c r="I16" s="4">
        <f t="shared" si="5"/>
        <v>0</v>
      </c>
    </row>
    <row r="17" spans="1:9" x14ac:dyDescent="0.25">
      <c r="A17" s="1"/>
      <c r="B17" s="1"/>
      <c r="C17" s="1" t="s">
        <v>7</v>
      </c>
      <c r="D17" s="8">
        <f t="shared" si="0"/>
        <v>3691.8700000000003</v>
      </c>
      <c r="E17" s="4">
        <f t="shared" ref="E17:I17" si="6">E27+E37+E47</f>
        <v>1449.07</v>
      </c>
      <c r="F17" s="4">
        <f t="shared" si="6"/>
        <v>1121.4000000000001</v>
      </c>
      <c r="G17" s="4">
        <f t="shared" si="6"/>
        <v>1121.4000000000001</v>
      </c>
      <c r="H17" s="4">
        <f t="shared" si="6"/>
        <v>0</v>
      </c>
      <c r="I17" s="4">
        <f t="shared" si="6"/>
        <v>0</v>
      </c>
    </row>
    <row r="18" spans="1:9" x14ac:dyDescent="0.25">
      <c r="A18" s="1"/>
      <c r="B18" s="1"/>
      <c r="C18" s="1" t="s">
        <v>8</v>
      </c>
      <c r="D18" s="8">
        <f t="shared" si="0"/>
        <v>29324.169999999987</v>
      </c>
      <c r="E18" s="4">
        <f t="shared" ref="E18:I18" si="7">E28+E38+E48</f>
        <v>27081.37</v>
      </c>
      <c r="F18" s="4">
        <f t="shared" si="7"/>
        <v>1121.3999999999942</v>
      </c>
      <c r="G18" s="4">
        <f t="shared" si="7"/>
        <v>1121.3999999999942</v>
      </c>
      <c r="H18" s="4">
        <f t="shared" si="7"/>
        <v>0</v>
      </c>
      <c r="I18" s="4">
        <f t="shared" si="7"/>
        <v>0</v>
      </c>
    </row>
    <row r="19" spans="1:9" x14ac:dyDescent="0.25">
      <c r="A19" s="1"/>
      <c r="B19" s="1"/>
      <c r="C19" s="1" t="s">
        <v>9</v>
      </c>
      <c r="D19" s="8">
        <f t="shared" si="0"/>
        <v>407141.29000000004</v>
      </c>
      <c r="E19" s="4">
        <f t="shared" ref="E19:I19" si="8">E29+E39+E49</f>
        <v>0</v>
      </c>
      <c r="F19" s="4">
        <f t="shared" si="8"/>
        <v>156898.49</v>
      </c>
      <c r="G19" s="4">
        <f t="shared" si="8"/>
        <v>82000</v>
      </c>
      <c r="H19" s="4">
        <f t="shared" si="8"/>
        <v>81121.399999999994</v>
      </c>
      <c r="I19" s="4">
        <f t="shared" si="8"/>
        <v>87121.4</v>
      </c>
    </row>
    <row r="20" spans="1:9" x14ac:dyDescent="0.25">
      <c r="A20" s="1"/>
      <c r="B20" s="1"/>
      <c r="C20" s="1" t="s">
        <v>5</v>
      </c>
      <c r="D20" s="8">
        <f t="shared" si="0"/>
        <v>0</v>
      </c>
      <c r="E20" s="4">
        <f t="shared" ref="E20:I20" si="9">E30+E40+E50</f>
        <v>0</v>
      </c>
      <c r="F20" s="4">
        <f t="shared" si="9"/>
        <v>0</v>
      </c>
      <c r="G20" s="4">
        <f t="shared" si="9"/>
        <v>0</v>
      </c>
      <c r="H20" s="4">
        <f t="shared" si="9"/>
        <v>0</v>
      </c>
      <c r="I20" s="4">
        <f t="shared" si="9"/>
        <v>0</v>
      </c>
    </row>
    <row r="21" spans="1:9" x14ac:dyDescent="0.25">
      <c r="A21" s="1"/>
      <c r="B21" s="1"/>
      <c r="C21" s="1" t="s">
        <v>6</v>
      </c>
      <c r="D21" s="8">
        <f t="shared" si="0"/>
        <v>385000</v>
      </c>
      <c r="E21" s="4">
        <f t="shared" ref="E21:I21" si="10">E31+E41+E51</f>
        <v>0</v>
      </c>
      <c r="F21" s="4">
        <f t="shared" si="10"/>
        <v>137000</v>
      </c>
      <c r="G21" s="4">
        <f t="shared" si="10"/>
        <v>82000</v>
      </c>
      <c r="H21" s="4">
        <f t="shared" si="10"/>
        <v>80000</v>
      </c>
      <c r="I21" s="4">
        <f t="shared" si="10"/>
        <v>86000</v>
      </c>
    </row>
    <row r="22" spans="1:9" x14ac:dyDescent="0.25">
      <c r="A22" s="1"/>
      <c r="B22" s="1"/>
      <c r="C22" s="10" t="s">
        <v>7</v>
      </c>
      <c r="D22" s="8">
        <f t="shared" si="0"/>
        <v>22141.29</v>
      </c>
      <c r="E22" s="4">
        <f t="shared" ref="E22:I22" si="11">E32+E42+E52</f>
        <v>0</v>
      </c>
      <c r="F22" s="4">
        <f t="shared" si="11"/>
        <v>19898.489999999998</v>
      </c>
      <c r="G22" s="4">
        <f t="shared" si="11"/>
        <v>0</v>
      </c>
      <c r="H22" s="4">
        <f t="shared" si="11"/>
        <v>1121.4000000000001</v>
      </c>
      <c r="I22" s="4">
        <f t="shared" si="11"/>
        <v>1121.4000000000001</v>
      </c>
    </row>
    <row r="23" spans="1:9" x14ac:dyDescent="0.25">
      <c r="A23" s="1" t="s">
        <v>10</v>
      </c>
      <c r="B23" s="1" t="s">
        <v>23</v>
      </c>
      <c r="C23" s="1"/>
      <c r="D23" s="8">
        <f t="shared" si="0"/>
        <v>222444.17</v>
      </c>
      <c r="E23" s="6">
        <f>SUM(E25:E27)+E29</f>
        <v>27081.37</v>
      </c>
      <c r="F23" s="6">
        <f t="shared" ref="F23:I23" si="12">SUM(F25:F27)+F29</f>
        <v>100340.7</v>
      </c>
      <c r="G23" s="6">
        <f t="shared" si="12"/>
        <v>35340.699999999997</v>
      </c>
      <c r="H23" s="6">
        <f t="shared" si="12"/>
        <v>28340.7</v>
      </c>
      <c r="I23" s="6">
        <f t="shared" si="12"/>
        <v>31340.7</v>
      </c>
    </row>
    <row r="24" spans="1:9" x14ac:dyDescent="0.25">
      <c r="A24" s="1"/>
      <c r="B24" s="1"/>
      <c r="C24" s="2" t="s">
        <v>22</v>
      </c>
      <c r="D24" s="8">
        <f t="shared" si="0"/>
        <v>27762.77</v>
      </c>
      <c r="E24" s="20">
        <f>E25+E26+E27</f>
        <v>27081.37</v>
      </c>
      <c r="F24" s="6">
        <f t="shared" ref="F24:I24" si="13">F25+F26+F27</f>
        <v>340.7</v>
      </c>
      <c r="G24" s="6">
        <f t="shared" si="13"/>
        <v>340.7</v>
      </c>
      <c r="H24" s="6">
        <f t="shared" si="13"/>
        <v>0</v>
      </c>
      <c r="I24" s="6">
        <f t="shared" si="13"/>
        <v>0</v>
      </c>
    </row>
    <row r="25" spans="1:9" x14ac:dyDescent="0.25">
      <c r="A25" s="1"/>
      <c r="B25" s="1"/>
      <c r="C25" s="1" t="s">
        <v>5</v>
      </c>
      <c r="D25" s="8">
        <f t="shared" si="0"/>
        <v>0</v>
      </c>
      <c r="E25" s="2"/>
      <c r="F25" s="1"/>
      <c r="G25" s="1"/>
      <c r="H25" s="1"/>
      <c r="I25" s="1"/>
    </row>
    <row r="26" spans="1:9" x14ac:dyDescent="0.25">
      <c r="A26" s="1"/>
      <c r="B26" s="1"/>
      <c r="C26" s="1" t="s">
        <v>6</v>
      </c>
      <c r="D26" s="8">
        <f t="shared" si="0"/>
        <v>25632.3</v>
      </c>
      <c r="E26" s="2">
        <v>25632.3</v>
      </c>
      <c r="F26" s="1"/>
      <c r="G26" s="1"/>
      <c r="H26" s="1"/>
      <c r="I26" s="1"/>
    </row>
    <row r="27" spans="1:9" s="11" customFormat="1" x14ac:dyDescent="0.25">
      <c r="A27" s="10"/>
      <c r="B27" s="10"/>
      <c r="C27" s="10" t="s">
        <v>7</v>
      </c>
      <c r="D27" s="8">
        <f t="shared" si="0"/>
        <v>2130.4699999999998</v>
      </c>
      <c r="E27" s="21">
        <f>1349.07+100</f>
        <v>1449.07</v>
      </c>
      <c r="F27" s="12">
        <v>340.7</v>
      </c>
      <c r="G27" s="12">
        <v>340.7</v>
      </c>
      <c r="H27" s="12"/>
      <c r="I27" s="12"/>
    </row>
    <row r="28" spans="1:9" x14ac:dyDescent="0.25">
      <c r="A28" s="1"/>
      <c r="B28" s="1"/>
      <c r="C28" s="1" t="s">
        <v>8</v>
      </c>
      <c r="D28" s="8">
        <f t="shared" si="0"/>
        <v>27762.769999999993</v>
      </c>
      <c r="E28" s="2">
        <f>E23-E29</f>
        <v>27081.37</v>
      </c>
      <c r="F28" s="9">
        <f t="shared" ref="F28:I28" si="14">F23-F29</f>
        <v>340.69999999999709</v>
      </c>
      <c r="G28" s="9">
        <f t="shared" si="14"/>
        <v>340.69999999999709</v>
      </c>
      <c r="H28" s="9">
        <f t="shared" si="14"/>
        <v>0</v>
      </c>
      <c r="I28" s="9">
        <f t="shared" si="14"/>
        <v>0</v>
      </c>
    </row>
    <row r="29" spans="1:9" x14ac:dyDescent="0.25">
      <c r="A29" s="1"/>
      <c r="B29" s="1"/>
      <c r="C29" s="1" t="s">
        <v>9</v>
      </c>
      <c r="D29" s="8">
        <f t="shared" si="0"/>
        <v>194681.40000000002</v>
      </c>
      <c r="E29" s="17">
        <f>SUM(E30:E32)</f>
        <v>0</v>
      </c>
      <c r="F29" s="17">
        <f t="shared" ref="F29:I29" si="15">SUM(F30:F32)</f>
        <v>100000</v>
      </c>
      <c r="G29" s="17">
        <f t="shared" si="15"/>
        <v>35000</v>
      </c>
      <c r="H29" s="17">
        <f t="shared" si="15"/>
        <v>28340.7</v>
      </c>
      <c r="I29" s="17">
        <f t="shared" si="15"/>
        <v>31340.7</v>
      </c>
    </row>
    <row r="30" spans="1:9" x14ac:dyDescent="0.25">
      <c r="A30" s="1"/>
      <c r="B30" s="1"/>
      <c r="C30" s="1" t="s">
        <v>5</v>
      </c>
      <c r="D30" s="8">
        <f t="shared" si="0"/>
        <v>0</v>
      </c>
      <c r="E30" s="1"/>
      <c r="F30" s="1"/>
      <c r="G30" s="1"/>
      <c r="H30" s="1"/>
      <c r="I30" s="1"/>
    </row>
    <row r="31" spans="1:9" x14ac:dyDescent="0.25">
      <c r="A31" s="1"/>
      <c r="B31" s="1"/>
      <c r="C31" s="1" t="s">
        <v>6</v>
      </c>
      <c r="D31" s="8">
        <f t="shared" si="0"/>
        <v>189000</v>
      </c>
      <c r="E31" s="1">
        <v>0</v>
      </c>
      <c r="F31" s="1">
        <v>95000</v>
      </c>
      <c r="G31" s="1">
        <v>35000</v>
      </c>
      <c r="H31" s="1">
        <v>28000</v>
      </c>
      <c r="I31" s="1">
        <v>31000</v>
      </c>
    </row>
    <row r="32" spans="1:9" x14ac:dyDescent="0.25">
      <c r="A32" s="1"/>
      <c r="B32" s="1"/>
      <c r="C32" s="10" t="s">
        <v>7</v>
      </c>
      <c r="D32" s="8">
        <f t="shared" si="0"/>
        <v>5681.4</v>
      </c>
      <c r="E32" s="1"/>
      <c r="F32" s="1">
        <v>5000</v>
      </c>
      <c r="G32" s="1"/>
      <c r="H32" s="1">
        <v>340.7</v>
      </c>
      <c r="I32" s="1">
        <v>340.7</v>
      </c>
    </row>
    <row r="33" spans="1:9" x14ac:dyDescent="0.25">
      <c r="A33" s="1" t="s">
        <v>12</v>
      </c>
      <c r="B33" s="1" t="s">
        <v>11</v>
      </c>
      <c r="C33" s="1"/>
      <c r="D33" s="8">
        <f t="shared" si="0"/>
        <v>213621.28999999998</v>
      </c>
      <c r="E33" s="6">
        <f>SUM(E35:E37)+E39</f>
        <v>0</v>
      </c>
      <c r="F33" s="6">
        <f t="shared" ref="F33" si="16">SUM(F35:F37)+F39</f>
        <v>57579.189999999995</v>
      </c>
      <c r="G33" s="6">
        <f t="shared" ref="G33" si="17">SUM(G35:G37)+G39</f>
        <v>47680.7</v>
      </c>
      <c r="H33" s="6">
        <f t="shared" ref="H33:I33" si="18">SUM(H35:H37)+H39</f>
        <v>52680.7</v>
      </c>
      <c r="I33" s="6">
        <f t="shared" si="18"/>
        <v>55680.7</v>
      </c>
    </row>
    <row r="34" spans="1:9" x14ac:dyDescent="0.25">
      <c r="A34" s="1"/>
      <c r="B34" s="1"/>
      <c r="C34" s="2" t="s">
        <v>22</v>
      </c>
      <c r="D34" s="8">
        <f t="shared" si="0"/>
        <v>1361.4</v>
      </c>
      <c r="E34" s="6">
        <f>E35+E36+E37</f>
        <v>0</v>
      </c>
      <c r="F34" s="6">
        <f t="shared" ref="F34:I34" si="19">F35+F36+F37</f>
        <v>680.7</v>
      </c>
      <c r="G34" s="6">
        <f t="shared" si="19"/>
        <v>680.7</v>
      </c>
      <c r="H34" s="6">
        <f t="shared" si="19"/>
        <v>0</v>
      </c>
      <c r="I34" s="6">
        <f t="shared" si="19"/>
        <v>0</v>
      </c>
    </row>
    <row r="35" spans="1:9" x14ac:dyDescent="0.25">
      <c r="A35" s="1"/>
      <c r="B35" s="1"/>
      <c r="C35" s="1" t="s">
        <v>5</v>
      </c>
      <c r="D35" s="8">
        <f t="shared" ref="D35:D66" si="20">SUM(E35:I35)</f>
        <v>0</v>
      </c>
      <c r="E35" s="18"/>
      <c r="F35" s="18"/>
      <c r="G35" s="1"/>
      <c r="H35" s="1"/>
      <c r="I35" s="1"/>
    </row>
    <row r="36" spans="1:9" x14ac:dyDescent="0.25">
      <c r="A36" s="1"/>
      <c r="B36" s="1"/>
      <c r="C36" s="1" t="s">
        <v>6</v>
      </c>
      <c r="D36" s="8">
        <f t="shared" si="20"/>
        <v>0</v>
      </c>
      <c r="E36" s="18">
        <v>0</v>
      </c>
      <c r="F36" s="18"/>
      <c r="G36" s="1"/>
      <c r="H36" s="1"/>
      <c r="I36" s="1"/>
    </row>
    <row r="37" spans="1:9" s="11" customFormat="1" x14ac:dyDescent="0.25">
      <c r="A37" s="10"/>
      <c r="B37" s="10"/>
      <c r="C37" s="10" t="s">
        <v>7</v>
      </c>
      <c r="D37" s="8">
        <f t="shared" si="20"/>
        <v>1361.4</v>
      </c>
      <c r="E37" s="22">
        <v>0</v>
      </c>
      <c r="F37" s="22">
        <v>680.7</v>
      </c>
      <c r="G37" s="12">
        <v>680.7</v>
      </c>
      <c r="H37" s="12"/>
      <c r="I37" s="12"/>
    </row>
    <row r="38" spans="1:9" x14ac:dyDescent="0.25">
      <c r="A38" s="1"/>
      <c r="B38" s="1"/>
      <c r="C38" s="1" t="s">
        <v>8</v>
      </c>
      <c r="D38" s="8">
        <f t="shared" si="20"/>
        <v>1361.3999999999942</v>
      </c>
      <c r="E38" s="9">
        <f>E33-E39</f>
        <v>0</v>
      </c>
      <c r="F38" s="9">
        <f t="shared" ref="F38:I38" si="21">F33-F39</f>
        <v>680.69999999999709</v>
      </c>
      <c r="G38" s="9">
        <f t="shared" si="21"/>
        <v>680.69999999999709</v>
      </c>
      <c r="H38" s="9">
        <f t="shared" si="21"/>
        <v>0</v>
      </c>
      <c r="I38" s="9">
        <f t="shared" si="21"/>
        <v>0</v>
      </c>
    </row>
    <row r="39" spans="1:9" x14ac:dyDescent="0.25">
      <c r="A39" s="1"/>
      <c r="B39" s="1"/>
      <c r="C39" s="1" t="s">
        <v>9</v>
      </c>
      <c r="D39" s="8">
        <f t="shared" si="20"/>
        <v>212259.89</v>
      </c>
      <c r="E39" s="17">
        <f>SUM(E40:E42)</f>
        <v>0</v>
      </c>
      <c r="F39" s="17">
        <f t="shared" ref="F39:I39" si="22">SUM(F40:F42)</f>
        <v>56898.49</v>
      </c>
      <c r="G39" s="17">
        <f t="shared" si="22"/>
        <v>47000</v>
      </c>
      <c r="H39" s="17">
        <f t="shared" si="22"/>
        <v>52680.7</v>
      </c>
      <c r="I39" s="17">
        <f t="shared" si="22"/>
        <v>55680.7</v>
      </c>
    </row>
    <row r="40" spans="1:9" x14ac:dyDescent="0.25">
      <c r="A40" s="1"/>
      <c r="B40" s="1"/>
      <c r="C40" s="1" t="s">
        <v>5</v>
      </c>
      <c r="D40" s="8">
        <f t="shared" si="20"/>
        <v>0</v>
      </c>
      <c r="E40" s="1"/>
      <c r="F40" s="1"/>
      <c r="G40" s="1"/>
      <c r="H40" s="1"/>
      <c r="I40" s="1"/>
    </row>
    <row r="41" spans="1:9" x14ac:dyDescent="0.25">
      <c r="A41" s="1"/>
      <c r="B41" s="1"/>
      <c r="C41" s="1" t="s">
        <v>6</v>
      </c>
      <c r="D41" s="8">
        <f t="shared" si="20"/>
        <v>196000</v>
      </c>
      <c r="E41" s="16">
        <v>0</v>
      </c>
      <c r="F41" s="16">
        <v>42000</v>
      </c>
      <c r="G41" s="16">
        <v>47000</v>
      </c>
      <c r="H41" s="16">
        <v>52000</v>
      </c>
      <c r="I41" s="16">
        <v>55000</v>
      </c>
    </row>
    <row r="42" spans="1:9" x14ac:dyDescent="0.25">
      <c r="A42" s="1"/>
      <c r="B42" s="1"/>
      <c r="C42" s="10" t="s">
        <v>7</v>
      </c>
      <c r="D42" s="8">
        <f t="shared" si="20"/>
        <v>16259.890000000001</v>
      </c>
      <c r="E42" s="1"/>
      <c r="F42" s="18">
        <v>14898.49</v>
      </c>
      <c r="G42" s="1"/>
      <c r="H42" s="1">
        <v>680.7</v>
      </c>
      <c r="I42" s="1">
        <v>680.7</v>
      </c>
    </row>
    <row r="43" spans="1:9" x14ac:dyDescent="0.25">
      <c r="A43" s="1" t="s">
        <v>13</v>
      </c>
      <c r="B43" s="1" t="s">
        <v>14</v>
      </c>
      <c r="C43" s="1"/>
      <c r="D43" s="8">
        <f t="shared" si="20"/>
        <v>400</v>
      </c>
      <c r="E43" s="6">
        <f>SUM(E45:E47)+E49</f>
        <v>0</v>
      </c>
      <c r="F43" s="6">
        <f t="shared" ref="F43" si="23">SUM(F45:F47)+F49</f>
        <v>100</v>
      </c>
      <c r="G43" s="6">
        <f t="shared" ref="G43" si="24">SUM(G45:G47)+G49</f>
        <v>100</v>
      </c>
      <c r="H43" s="6">
        <f t="shared" ref="H43:I43" si="25">SUM(H45:H47)+H49</f>
        <v>100</v>
      </c>
      <c r="I43" s="6">
        <f t="shared" si="25"/>
        <v>100</v>
      </c>
    </row>
    <row r="44" spans="1:9" x14ac:dyDescent="0.25">
      <c r="A44" s="1"/>
      <c r="B44" s="1"/>
      <c r="C44" s="2" t="s">
        <v>22</v>
      </c>
      <c r="D44" s="8">
        <f t="shared" si="20"/>
        <v>200</v>
      </c>
      <c r="E44" s="6">
        <f>E45+E46+E47</f>
        <v>0</v>
      </c>
      <c r="F44" s="6">
        <f t="shared" ref="F44:I44" si="26">F45+F46+F47</f>
        <v>100</v>
      </c>
      <c r="G44" s="6">
        <f t="shared" si="26"/>
        <v>100</v>
      </c>
      <c r="H44" s="6">
        <f t="shared" si="26"/>
        <v>0</v>
      </c>
      <c r="I44" s="6">
        <f t="shared" si="26"/>
        <v>0</v>
      </c>
    </row>
    <row r="45" spans="1:9" x14ac:dyDescent="0.25">
      <c r="A45" s="1"/>
      <c r="B45" s="1"/>
      <c r="C45" s="1" t="s">
        <v>5</v>
      </c>
      <c r="D45" s="8">
        <f t="shared" si="20"/>
        <v>0</v>
      </c>
      <c r="E45" s="1"/>
      <c r="F45" s="1"/>
      <c r="G45" s="1"/>
      <c r="H45" s="1"/>
      <c r="I45" s="1"/>
    </row>
    <row r="46" spans="1:9" x14ac:dyDescent="0.25">
      <c r="A46" s="1"/>
      <c r="B46" s="1"/>
      <c r="C46" s="1" t="s">
        <v>6</v>
      </c>
      <c r="D46" s="8">
        <f t="shared" si="20"/>
        <v>0</v>
      </c>
      <c r="E46" s="1"/>
      <c r="F46" s="1"/>
      <c r="G46" s="1"/>
      <c r="H46" s="1"/>
      <c r="I46" s="1"/>
    </row>
    <row r="47" spans="1:9" s="11" customFormat="1" x14ac:dyDescent="0.25">
      <c r="A47" s="10"/>
      <c r="B47" s="10"/>
      <c r="C47" s="10" t="s">
        <v>7</v>
      </c>
      <c r="D47" s="8">
        <f t="shared" si="20"/>
        <v>200</v>
      </c>
      <c r="E47" s="12"/>
      <c r="F47" s="12">
        <v>100</v>
      </c>
      <c r="G47" s="12">
        <v>100</v>
      </c>
      <c r="H47" s="12"/>
      <c r="I47" s="12"/>
    </row>
    <row r="48" spans="1:9" x14ac:dyDescent="0.25">
      <c r="A48" s="1"/>
      <c r="B48" s="1"/>
      <c r="C48" s="1" t="s">
        <v>8</v>
      </c>
      <c r="D48" s="8">
        <f t="shared" si="20"/>
        <v>200</v>
      </c>
      <c r="E48" s="9">
        <f>E43-E49</f>
        <v>0</v>
      </c>
      <c r="F48" s="9">
        <f t="shared" ref="F48:I48" si="27">F43-F49</f>
        <v>100</v>
      </c>
      <c r="G48" s="9">
        <f t="shared" si="27"/>
        <v>100</v>
      </c>
      <c r="H48" s="9">
        <f t="shared" si="27"/>
        <v>0</v>
      </c>
      <c r="I48" s="9">
        <f t="shared" si="27"/>
        <v>0</v>
      </c>
    </row>
    <row r="49" spans="1:9" x14ac:dyDescent="0.25">
      <c r="A49" s="1"/>
      <c r="B49" s="1"/>
      <c r="C49" s="1" t="s">
        <v>9</v>
      </c>
      <c r="D49" s="8">
        <f t="shared" si="20"/>
        <v>200</v>
      </c>
      <c r="E49" s="17">
        <f>SUM(E50:E52)</f>
        <v>0</v>
      </c>
      <c r="F49" s="17">
        <f t="shared" ref="F49:I49" si="28">SUM(F50:F52)</f>
        <v>0</v>
      </c>
      <c r="G49" s="17">
        <f t="shared" si="28"/>
        <v>0</v>
      </c>
      <c r="H49" s="17">
        <f t="shared" si="28"/>
        <v>100</v>
      </c>
      <c r="I49" s="17">
        <f t="shared" si="28"/>
        <v>100</v>
      </c>
    </row>
    <row r="50" spans="1:9" x14ac:dyDescent="0.25">
      <c r="A50" s="1"/>
      <c r="B50" s="1"/>
      <c r="C50" s="1" t="s">
        <v>5</v>
      </c>
      <c r="D50" s="8">
        <f t="shared" si="20"/>
        <v>0</v>
      </c>
      <c r="E50" s="1"/>
      <c r="F50" s="1"/>
      <c r="G50" s="1"/>
      <c r="H50" s="1"/>
      <c r="I50" s="1"/>
    </row>
    <row r="51" spans="1:9" x14ac:dyDescent="0.25">
      <c r="A51" s="1"/>
      <c r="B51" s="1"/>
      <c r="C51" s="1" t="s">
        <v>6</v>
      </c>
      <c r="D51" s="8">
        <f t="shared" si="20"/>
        <v>0</v>
      </c>
      <c r="E51" s="1"/>
      <c r="F51" s="1"/>
      <c r="G51" s="1"/>
      <c r="H51" s="1"/>
      <c r="I51" s="1"/>
    </row>
    <row r="52" spans="1:9" x14ac:dyDescent="0.25">
      <c r="A52" s="1"/>
      <c r="B52" s="1"/>
      <c r="C52" s="10" t="s">
        <v>7</v>
      </c>
      <c r="D52" s="8">
        <f t="shared" si="20"/>
        <v>200</v>
      </c>
      <c r="E52" s="1"/>
      <c r="F52" s="1"/>
      <c r="G52" s="1"/>
      <c r="H52" s="1">
        <v>100</v>
      </c>
      <c r="I52" s="1">
        <v>100</v>
      </c>
    </row>
    <row r="53" spans="1:9" s="3" customFormat="1" x14ac:dyDescent="0.25">
      <c r="A53" s="2">
        <v>3</v>
      </c>
      <c r="B53" s="2" t="s">
        <v>15</v>
      </c>
      <c r="C53" s="2"/>
      <c r="D53" s="8">
        <f t="shared" si="20"/>
        <v>332559.19</v>
      </c>
      <c r="E53" s="5">
        <f>SUM(E55:E57)+E59</f>
        <v>103519.19</v>
      </c>
      <c r="F53" s="5">
        <f t="shared" ref="F53:I53" si="29">SUM(F55:F57)+F59</f>
        <v>115135</v>
      </c>
      <c r="G53" s="5">
        <f t="shared" si="29"/>
        <v>40189</v>
      </c>
      <c r="H53" s="5">
        <f t="shared" si="29"/>
        <v>40216</v>
      </c>
      <c r="I53" s="5">
        <f t="shared" si="29"/>
        <v>33500</v>
      </c>
    </row>
    <row r="54" spans="1:9" s="3" customFormat="1" x14ac:dyDescent="0.25">
      <c r="A54" s="2"/>
      <c r="B54" s="2"/>
      <c r="C54" s="2" t="s">
        <v>22</v>
      </c>
      <c r="D54" s="8">
        <f t="shared" si="20"/>
        <v>203059.19</v>
      </c>
      <c r="E54" s="4">
        <f t="shared" ref="E54:I62" si="30">E64+E74</f>
        <v>103519.19</v>
      </c>
      <c r="F54" s="4">
        <f t="shared" si="30"/>
        <v>33135</v>
      </c>
      <c r="G54" s="4">
        <f t="shared" si="30"/>
        <v>33189</v>
      </c>
      <c r="H54" s="4">
        <f t="shared" si="30"/>
        <v>33216</v>
      </c>
      <c r="I54" s="4">
        <f t="shared" si="30"/>
        <v>0</v>
      </c>
    </row>
    <row r="55" spans="1:9" x14ac:dyDescent="0.25">
      <c r="A55" s="1"/>
      <c r="B55" s="1"/>
      <c r="C55" s="1" t="s">
        <v>5</v>
      </c>
      <c r="D55" s="8">
        <f t="shared" si="20"/>
        <v>0</v>
      </c>
      <c r="E55" s="4">
        <f t="shared" si="30"/>
        <v>0</v>
      </c>
      <c r="F55" s="4">
        <f t="shared" si="30"/>
        <v>0</v>
      </c>
      <c r="G55" s="4">
        <f t="shared" si="30"/>
        <v>0</v>
      </c>
      <c r="H55" s="4">
        <f t="shared" si="30"/>
        <v>0</v>
      </c>
      <c r="I55" s="4">
        <f t="shared" si="30"/>
        <v>0</v>
      </c>
    </row>
    <row r="56" spans="1:9" x14ac:dyDescent="0.25">
      <c r="A56" s="1"/>
      <c r="B56" s="1"/>
      <c r="C56" s="1" t="s">
        <v>6</v>
      </c>
      <c r="D56" s="8">
        <f t="shared" si="20"/>
        <v>128059.19</v>
      </c>
      <c r="E56" s="4">
        <f t="shared" si="30"/>
        <v>28519.19</v>
      </c>
      <c r="F56" s="4">
        <f t="shared" si="30"/>
        <v>33135</v>
      </c>
      <c r="G56" s="4">
        <f t="shared" si="30"/>
        <v>33189</v>
      </c>
      <c r="H56" s="4">
        <f t="shared" si="30"/>
        <v>33216</v>
      </c>
      <c r="I56" s="4">
        <f t="shared" si="30"/>
        <v>0</v>
      </c>
    </row>
    <row r="57" spans="1:9" s="11" customFormat="1" x14ac:dyDescent="0.25">
      <c r="A57" s="10"/>
      <c r="B57" s="10"/>
      <c r="C57" s="10" t="s">
        <v>7</v>
      </c>
      <c r="D57" s="8">
        <f t="shared" si="20"/>
        <v>75000</v>
      </c>
      <c r="E57" s="4">
        <f t="shared" si="30"/>
        <v>75000</v>
      </c>
      <c r="F57" s="4">
        <f t="shared" si="30"/>
        <v>0</v>
      </c>
      <c r="G57" s="4">
        <f t="shared" si="30"/>
        <v>0</v>
      </c>
      <c r="H57" s="4">
        <f t="shared" si="30"/>
        <v>0</v>
      </c>
      <c r="I57" s="4">
        <f t="shared" si="30"/>
        <v>0</v>
      </c>
    </row>
    <row r="58" spans="1:9" x14ac:dyDescent="0.25">
      <c r="A58" s="1"/>
      <c r="B58" s="1"/>
      <c r="C58" s="1" t="s">
        <v>8</v>
      </c>
      <c r="D58" s="8">
        <f t="shared" si="20"/>
        <v>203059.19</v>
      </c>
      <c r="E58" s="4">
        <f t="shared" si="30"/>
        <v>103519.19</v>
      </c>
      <c r="F58" s="4">
        <f t="shared" si="30"/>
        <v>33135</v>
      </c>
      <c r="G58" s="4">
        <f t="shared" si="30"/>
        <v>33189</v>
      </c>
      <c r="H58" s="4">
        <f t="shared" si="30"/>
        <v>33216</v>
      </c>
      <c r="I58" s="4">
        <f t="shared" si="30"/>
        <v>0</v>
      </c>
    </row>
    <row r="59" spans="1:9" x14ac:dyDescent="0.25">
      <c r="A59" s="1"/>
      <c r="B59" s="1"/>
      <c r="C59" s="1" t="s">
        <v>9</v>
      </c>
      <c r="D59" s="8">
        <f t="shared" si="20"/>
        <v>129500</v>
      </c>
      <c r="E59" s="4">
        <f t="shared" si="30"/>
        <v>0</v>
      </c>
      <c r="F59" s="4">
        <f t="shared" si="30"/>
        <v>82000</v>
      </c>
      <c r="G59" s="4">
        <f t="shared" si="30"/>
        <v>7000</v>
      </c>
      <c r="H59" s="4">
        <f t="shared" si="30"/>
        <v>7000</v>
      </c>
      <c r="I59" s="4">
        <f t="shared" si="30"/>
        <v>33500</v>
      </c>
    </row>
    <row r="60" spans="1:9" x14ac:dyDescent="0.25">
      <c r="A60" s="1"/>
      <c r="B60" s="1"/>
      <c r="C60" s="1" t="s">
        <v>5</v>
      </c>
      <c r="D60" s="8">
        <f t="shared" si="20"/>
        <v>0</v>
      </c>
      <c r="E60" s="4">
        <f t="shared" si="30"/>
        <v>0</v>
      </c>
      <c r="F60" s="4">
        <f t="shared" si="30"/>
        <v>0</v>
      </c>
      <c r="G60" s="4">
        <f t="shared" si="30"/>
        <v>0</v>
      </c>
      <c r="H60" s="4">
        <f t="shared" si="30"/>
        <v>0</v>
      </c>
      <c r="I60" s="4">
        <f t="shared" si="30"/>
        <v>0</v>
      </c>
    </row>
    <row r="61" spans="1:9" x14ac:dyDescent="0.25">
      <c r="A61" s="1"/>
      <c r="B61" s="1"/>
      <c r="C61" s="1" t="s">
        <v>6</v>
      </c>
      <c r="D61" s="8">
        <f t="shared" si="20"/>
        <v>54500</v>
      </c>
      <c r="E61" s="4">
        <f t="shared" si="30"/>
        <v>0</v>
      </c>
      <c r="F61" s="4">
        <f t="shared" si="30"/>
        <v>7000</v>
      </c>
      <c r="G61" s="4">
        <f t="shared" si="30"/>
        <v>7000</v>
      </c>
      <c r="H61" s="4">
        <f t="shared" si="30"/>
        <v>7000</v>
      </c>
      <c r="I61" s="4">
        <f t="shared" si="30"/>
        <v>33500</v>
      </c>
    </row>
    <row r="62" spans="1:9" x14ac:dyDescent="0.25">
      <c r="A62" s="1"/>
      <c r="B62" s="1"/>
      <c r="C62" s="10" t="s">
        <v>7</v>
      </c>
      <c r="D62" s="8">
        <f t="shared" si="20"/>
        <v>75000</v>
      </c>
      <c r="E62" s="4">
        <f t="shared" si="30"/>
        <v>0</v>
      </c>
      <c r="F62" s="4">
        <f t="shared" si="30"/>
        <v>75000</v>
      </c>
      <c r="G62" s="4">
        <f t="shared" si="30"/>
        <v>0</v>
      </c>
      <c r="H62" s="4">
        <f t="shared" si="30"/>
        <v>0</v>
      </c>
      <c r="I62" s="4">
        <f t="shared" si="30"/>
        <v>0</v>
      </c>
    </row>
    <row r="63" spans="1:9" x14ac:dyDescent="0.25">
      <c r="A63" s="1" t="s">
        <v>16</v>
      </c>
      <c r="B63" s="1" t="s">
        <v>17</v>
      </c>
      <c r="C63" s="1"/>
      <c r="D63" s="8">
        <f t="shared" si="20"/>
        <v>329559.19</v>
      </c>
      <c r="E63" s="6">
        <f>SUM(E65:E67)+E69</f>
        <v>100519.19</v>
      </c>
      <c r="F63" s="6">
        <f t="shared" ref="F63" si="31">SUM(F65:F67)+F69</f>
        <v>115135</v>
      </c>
      <c r="G63" s="6">
        <f t="shared" ref="G63" si="32">SUM(G65:G67)+G69</f>
        <v>40189</v>
      </c>
      <c r="H63" s="6">
        <f t="shared" ref="H63:I63" si="33">SUM(H65:H67)+H69</f>
        <v>40216</v>
      </c>
      <c r="I63" s="6">
        <f t="shared" si="33"/>
        <v>33500</v>
      </c>
    </row>
    <row r="64" spans="1:9" x14ac:dyDescent="0.25">
      <c r="A64" s="1"/>
      <c r="B64" s="1"/>
      <c r="C64" s="2" t="s">
        <v>22</v>
      </c>
      <c r="D64" s="8">
        <f t="shared" si="20"/>
        <v>200059.19</v>
      </c>
      <c r="E64" s="6">
        <f>E65+E66+E67</f>
        <v>100519.19</v>
      </c>
      <c r="F64" s="6">
        <f t="shared" ref="F64:I64" si="34">F65+F66+F67</f>
        <v>33135</v>
      </c>
      <c r="G64" s="6">
        <f t="shared" si="34"/>
        <v>33189</v>
      </c>
      <c r="H64" s="6">
        <f t="shared" si="34"/>
        <v>33216</v>
      </c>
      <c r="I64" s="6">
        <f t="shared" si="34"/>
        <v>0</v>
      </c>
    </row>
    <row r="65" spans="1:9" x14ac:dyDescent="0.25">
      <c r="A65" s="1"/>
      <c r="B65" s="1"/>
      <c r="C65" s="1" t="s">
        <v>5</v>
      </c>
      <c r="D65" s="8">
        <f t="shared" si="20"/>
        <v>0</v>
      </c>
      <c r="E65" s="1"/>
      <c r="F65" s="1"/>
      <c r="G65" s="1"/>
      <c r="H65" s="1"/>
      <c r="I65" s="1"/>
    </row>
    <row r="66" spans="1:9" x14ac:dyDescent="0.25">
      <c r="A66" s="1"/>
      <c r="B66" s="1"/>
      <c r="C66" s="1" t="s">
        <v>21</v>
      </c>
      <c r="D66" s="8">
        <f t="shared" si="20"/>
        <v>125059.19</v>
      </c>
      <c r="E66" s="1">
        <v>25519.19</v>
      </c>
      <c r="F66" s="1">
        <v>33135</v>
      </c>
      <c r="G66" s="1">
        <v>33189</v>
      </c>
      <c r="H66" s="1">
        <v>33216</v>
      </c>
      <c r="I66" s="1"/>
    </row>
    <row r="67" spans="1:9" s="11" customFormat="1" x14ac:dyDescent="0.25">
      <c r="A67" s="10"/>
      <c r="B67" s="10"/>
      <c r="C67" s="10" t="s">
        <v>7</v>
      </c>
      <c r="D67" s="8">
        <f t="shared" ref="D67:D82" si="35">SUM(E67:I67)</f>
        <v>75000</v>
      </c>
      <c r="E67" s="12">
        <v>75000</v>
      </c>
      <c r="F67" s="12"/>
      <c r="G67" s="12"/>
      <c r="H67" s="12"/>
      <c r="I67" s="12"/>
    </row>
    <row r="68" spans="1:9" x14ac:dyDescent="0.25">
      <c r="A68" s="1"/>
      <c r="B68" s="1"/>
      <c r="C68" s="1" t="s">
        <v>8</v>
      </c>
      <c r="D68" s="8">
        <f t="shared" si="35"/>
        <v>200059.19</v>
      </c>
      <c r="E68" s="9">
        <f>E63-E69</f>
        <v>100519.19</v>
      </c>
      <c r="F68" s="9">
        <f t="shared" ref="F68:I68" si="36">F63-F69</f>
        <v>33135</v>
      </c>
      <c r="G68" s="9">
        <f t="shared" si="36"/>
        <v>33189</v>
      </c>
      <c r="H68" s="9">
        <f t="shared" si="36"/>
        <v>33216</v>
      </c>
      <c r="I68" s="9">
        <f t="shared" si="36"/>
        <v>0</v>
      </c>
    </row>
    <row r="69" spans="1:9" x14ac:dyDescent="0.25">
      <c r="A69" s="1"/>
      <c r="B69" s="1"/>
      <c r="C69" s="1" t="s">
        <v>9</v>
      </c>
      <c r="D69" s="8">
        <f t="shared" si="35"/>
        <v>129500</v>
      </c>
      <c r="E69" s="17">
        <f>SUM(E70:E72)</f>
        <v>0</v>
      </c>
      <c r="F69" s="17">
        <f t="shared" ref="F69:I69" si="37">SUM(F70:F72)</f>
        <v>82000</v>
      </c>
      <c r="G69" s="17">
        <f t="shared" si="37"/>
        <v>7000</v>
      </c>
      <c r="H69" s="17">
        <f t="shared" si="37"/>
        <v>7000</v>
      </c>
      <c r="I69" s="17">
        <f t="shared" si="37"/>
        <v>33500</v>
      </c>
    </row>
    <row r="70" spans="1:9" x14ac:dyDescent="0.25">
      <c r="A70" s="1"/>
      <c r="B70" s="1"/>
      <c r="C70" s="1" t="s">
        <v>5</v>
      </c>
      <c r="D70" s="8">
        <f t="shared" si="35"/>
        <v>0</v>
      </c>
      <c r="E70" s="10"/>
      <c r="F70" s="10"/>
      <c r="G70" s="1"/>
      <c r="H70" s="1"/>
      <c r="I70" s="1"/>
    </row>
    <row r="71" spans="1:9" x14ac:dyDescent="0.25">
      <c r="A71" s="1"/>
      <c r="B71" s="1"/>
      <c r="C71" s="1" t="s">
        <v>6</v>
      </c>
      <c r="D71" s="8">
        <f t="shared" si="35"/>
        <v>54500</v>
      </c>
      <c r="E71" s="10"/>
      <c r="F71" s="10">
        <v>7000</v>
      </c>
      <c r="G71" s="1">
        <v>7000</v>
      </c>
      <c r="H71" s="1">
        <v>7000</v>
      </c>
      <c r="I71" s="1">
        <v>33500</v>
      </c>
    </row>
    <row r="72" spans="1:9" x14ac:dyDescent="0.25">
      <c r="A72" s="1"/>
      <c r="B72" s="1"/>
      <c r="C72" s="10" t="s">
        <v>7</v>
      </c>
      <c r="D72" s="8">
        <f t="shared" si="35"/>
        <v>75000</v>
      </c>
      <c r="E72" s="10"/>
      <c r="F72" s="10">
        <v>75000</v>
      </c>
      <c r="G72" s="1"/>
      <c r="H72" s="1"/>
      <c r="I72" s="1"/>
    </row>
    <row r="73" spans="1:9" x14ac:dyDescent="0.25">
      <c r="A73" s="1" t="s">
        <v>18</v>
      </c>
      <c r="B73" s="1" t="s">
        <v>19</v>
      </c>
      <c r="C73" s="1"/>
      <c r="D73" s="8">
        <f t="shared" si="35"/>
        <v>3000</v>
      </c>
      <c r="E73" s="6">
        <f>SUM(E75:E77)+E79</f>
        <v>3000</v>
      </c>
      <c r="F73" s="6">
        <f t="shared" ref="F73" si="38">SUM(F75:F77)+F79</f>
        <v>0</v>
      </c>
      <c r="G73" s="6">
        <f t="shared" ref="G73" si="39">SUM(G75:G77)+G79</f>
        <v>0</v>
      </c>
      <c r="H73" s="6">
        <f t="shared" ref="H73:I73" si="40">SUM(H75:H77)+H79</f>
        <v>0</v>
      </c>
      <c r="I73" s="6">
        <f t="shared" si="40"/>
        <v>0</v>
      </c>
    </row>
    <row r="74" spans="1:9" x14ac:dyDescent="0.25">
      <c r="A74" s="1"/>
      <c r="B74" s="1"/>
      <c r="C74" s="2" t="s">
        <v>22</v>
      </c>
      <c r="D74" s="8">
        <f t="shared" si="35"/>
        <v>3000</v>
      </c>
      <c r="E74" s="6">
        <f>E75+E76+E77</f>
        <v>3000</v>
      </c>
      <c r="F74" s="6">
        <f t="shared" ref="F74:I74" si="41">F75+F76+F77</f>
        <v>0</v>
      </c>
      <c r="G74" s="6">
        <f t="shared" si="41"/>
        <v>0</v>
      </c>
      <c r="H74" s="6">
        <f t="shared" si="41"/>
        <v>0</v>
      </c>
      <c r="I74" s="6">
        <f t="shared" si="41"/>
        <v>0</v>
      </c>
    </row>
    <row r="75" spans="1:9" x14ac:dyDescent="0.25">
      <c r="A75" s="1"/>
      <c r="B75" s="1"/>
      <c r="C75" s="1" t="s">
        <v>5</v>
      </c>
      <c r="D75" s="8">
        <f t="shared" si="35"/>
        <v>0</v>
      </c>
      <c r="E75" s="1"/>
      <c r="F75" s="1"/>
      <c r="G75" s="1"/>
      <c r="H75" s="1"/>
      <c r="I75" s="1"/>
    </row>
    <row r="76" spans="1:9" x14ac:dyDescent="0.25">
      <c r="A76" s="1"/>
      <c r="B76" s="1"/>
      <c r="C76" s="1" t="s">
        <v>6</v>
      </c>
      <c r="D76" s="8">
        <f t="shared" si="35"/>
        <v>3000</v>
      </c>
      <c r="E76" s="1">
        <v>3000</v>
      </c>
      <c r="F76" s="1"/>
      <c r="G76" s="1"/>
      <c r="H76" s="1"/>
      <c r="I76" s="1"/>
    </row>
    <row r="77" spans="1:9" s="11" customFormat="1" x14ac:dyDescent="0.25">
      <c r="A77" s="10"/>
      <c r="B77" s="10"/>
      <c r="C77" s="10" t="s">
        <v>7</v>
      </c>
      <c r="D77" s="8">
        <f t="shared" si="35"/>
        <v>0</v>
      </c>
      <c r="E77" s="12"/>
      <c r="F77" s="12"/>
      <c r="G77" s="12"/>
      <c r="H77" s="12"/>
      <c r="I77" s="12"/>
    </row>
    <row r="78" spans="1:9" x14ac:dyDescent="0.25">
      <c r="A78" s="1"/>
      <c r="B78" s="1"/>
      <c r="C78" s="1" t="s">
        <v>8</v>
      </c>
      <c r="D78" s="8">
        <f t="shared" si="35"/>
        <v>3000</v>
      </c>
      <c r="E78" s="9">
        <f>E73-E79</f>
        <v>3000</v>
      </c>
      <c r="F78" s="9">
        <f t="shared" ref="F78:I78" si="42">F73-F79</f>
        <v>0</v>
      </c>
      <c r="G78" s="9">
        <f t="shared" si="42"/>
        <v>0</v>
      </c>
      <c r="H78" s="9">
        <f t="shared" si="42"/>
        <v>0</v>
      </c>
      <c r="I78" s="9">
        <f t="shared" si="42"/>
        <v>0</v>
      </c>
    </row>
    <row r="79" spans="1:9" x14ac:dyDescent="0.25">
      <c r="A79" s="1"/>
      <c r="B79" s="1"/>
      <c r="C79" s="1" t="s">
        <v>9</v>
      </c>
      <c r="D79" s="8">
        <f t="shared" si="35"/>
        <v>0</v>
      </c>
      <c r="E79" s="17">
        <f>SUM(E80:E82)</f>
        <v>0</v>
      </c>
      <c r="F79" s="17">
        <f t="shared" ref="F79:I79" si="43">SUM(F80:F82)</f>
        <v>0</v>
      </c>
      <c r="G79" s="17">
        <f t="shared" si="43"/>
        <v>0</v>
      </c>
      <c r="H79" s="17">
        <f t="shared" si="43"/>
        <v>0</v>
      </c>
      <c r="I79" s="17">
        <f t="shared" si="43"/>
        <v>0</v>
      </c>
    </row>
    <row r="80" spans="1:9" x14ac:dyDescent="0.25">
      <c r="A80" s="1"/>
      <c r="B80" s="1"/>
      <c r="C80" s="1" t="s">
        <v>5</v>
      </c>
      <c r="D80" s="8">
        <f t="shared" si="35"/>
        <v>0</v>
      </c>
      <c r="E80" s="1"/>
      <c r="F80" s="1"/>
      <c r="G80" s="1"/>
      <c r="H80" s="1"/>
      <c r="I80" s="1"/>
    </row>
    <row r="81" spans="1:9" x14ac:dyDescent="0.25">
      <c r="A81" s="1"/>
      <c r="B81" s="1"/>
      <c r="C81" s="1" t="s">
        <v>6</v>
      </c>
      <c r="D81" s="8">
        <f t="shared" si="35"/>
        <v>0</v>
      </c>
      <c r="E81" s="10"/>
      <c r="F81" s="10"/>
      <c r="G81" s="10"/>
      <c r="H81" s="10"/>
      <c r="I81" s="10"/>
    </row>
    <row r="82" spans="1:9" x14ac:dyDescent="0.25">
      <c r="A82" s="1"/>
      <c r="B82" s="1"/>
      <c r="C82" s="10" t="s">
        <v>7</v>
      </c>
      <c r="D82" s="8">
        <f t="shared" si="35"/>
        <v>0</v>
      </c>
      <c r="E82" s="1"/>
      <c r="F82" s="1"/>
      <c r="G82" s="1"/>
      <c r="H82" s="1"/>
      <c r="I82" s="1"/>
    </row>
  </sheetData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2"/>
  <sheetViews>
    <sheetView topLeftCell="A23" workbookViewId="0">
      <selection activeCell="E27" sqref="E27"/>
    </sheetView>
  </sheetViews>
  <sheetFormatPr defaultRowHeight="15" x14ac:dyDescent="0.25"/>
  <cols>
    <col min="1" max="1" width="4.85546875" customWidth="1"/>
    <col min="2" max="2" width="18.140625" customWidth="1"/>
    <col min="3" max="3" width="8.85546875" customWidth="1"/>
    <col min="4" max="4" width="12.140625" customWidth="1"/>
    <col min="5" max="5" width="11.5703125" customWidth="1"/>
    <col min="6" max="6" width="11.28515625" customWidth="1"/>
    <col min="7" max="7" width="11.7109375" customWidth="1"/>
    <col min="8" max="8" width="10.7109375" customWidth="1"/>
    <col min="11" max="11" width="11.5703125" customWidth="1"/>
  </cols>
  <sheetData>
    <row r="2" spans="1:11" x14ac:dyDescent="0.25">
      <c r="A2" s="1" t="s">
        <v>0</v>
      </c>
      <c r="B2" s="1" t="s">
        <v>1</v>
      </c>
      <c r="C2" s="1" t="s">
        <v>2</v>
      </c>
      <c r="D2" s="1" t="s">
        <v>3</v>
      </c>
      <c r="E2" s="7">
        <v>2018</v>
      </c>
      <c r="F2" s="1">
        <v>2019</v>
      </c>
      <c r="G2" s="1">
        <v>2020</v>
      </c>
      <c r="H2" s="1">
        <v>2021</v>
      </c>
      <c r="I2" s="1">
        <v>2022</v>
      </c>
    </row>
    <row r="3" spans="1:11" x14ac:dyDescent="0.25">
      <c r="A3" s="7">
        <v>1</v>
      </c>
      <c r="B3" s="7"/>
      <c r="C3" s="7"/>
      <c r="D3" s="8">
        <f t="shared" ref="D3:D34" si="0">SUM(E3:I3)</f>
        <v>769597.75000000012</v>
      </c>
      <c r="E3" s="8">
        <f t="shared" ref="E3:I12" si="1">E13+E53</f>
        <v>131173.66</v>
      </c>
      <c r="F3" s="8">
        <f t="shared" si="1"/>
        <v>273154.89</v>
      </c>
      <c r="G3" s="8">
        <f t="shared" si="1"/>
        <v>123310.39999999999</v>
      </c>
      <c r="H3" s="8">
        <f t="shared" si="1"/>
        <v>121337.4</v>
      </c>
      <c r="I3" s="8">
        <f t="shared" si="1"/>
        <v>120621.4</v>
      </c>
      <c r="K3" s="14">
        <f>SUM(D5:D7)+D9</f>
        <v>769597.75</v>
      </c>
    </row>
    <row r="4" spans="1:11" x14ac:dyDescent="0.25">
      <c r="A4" s="7"/>
      <c r="B4" s="7"/>
      <c r="C4" s="7" t="s">
        <v>22</v>
      </c>
      <c r="D4" s="8">
        <f t="shared" si="0"/>
        <v>232956.46</v>
      </c>
      <c r="E4" s="8">
        <f t="shared" si="1"/>
        <v>131173.66</v>
      </c>
      <c r="F4" s="8">
        <f t="shared" si="1"/>
        <v>34256.400000000001</v>
      </c>
      <c r="G4" s="8">
        <f t="shared" si="1"/>
        <v>34310.400000000001</v>
      </c>
      <c r="H4" s="8">
        <f t="shared" si="1"/>
        <v>33216</v>
      </c>
      <c r="I4" s="8">
        <f t="shared" si="1"/>
        <v>0</v>
      </c>
      <c r="K4" s="15"/>
    </row>
    <row r="5" spans="1:11" x14ac:dyDescent="0.25">
      <c r="A5" s="7"/>
      <c r="B5" s="7"/>
      <c r="C5" s="7" t="s">
        <v>5</v>
      </c>
      <c r="D5" s="8">
        <f t="shared" si="0"/>
        <v>0</v>
      </c>
      <c r="E5" s="8">
        <f t="shared" si="1"/>
        <v>0</v>
      </c>
      <c r="F5" s="8">
        <f t="shared" si="1"/>
        <v>0</v>
      </c>
      <c r="G5" s="8">
        <f t="shared" si="1"/>
        <v>0</v>
      </c>
      <c r="H5" s="8">
        <f t="shared" si="1"/>
        <v>0</v>
      </c>
      <c r="I5" s="8">
        <f t="shared" si="1"/>
        <v>0</v>
      </c>
    </row>
    <row r="6" spans="1:11" x14ac:dyDescent="0.25">
      <c r="A6" s="7"/>
      <c r="B6" s="7"/>
      <c r="C6" s="7" t="s">
        <v>6</v>
      </c>
      <c r="D6" s="8">
        <f t="shared" si="0"/>
        <v>153691.49</v>
      </c>
      <c r="E6" s="8">
        <f t="shared" si="1"/>
        <v>54151.49</v>
      </c>
      <c r="F6" s="8">
        <f t="shared" si="1"/>
        <v>33135</v>
      </c>
      <c r="G6" s="8">
        <f t="shared" si="1"/>
        <v>33189</v>
      </c>
      <c r="H6" s="8">
        <f t="shared" si="1"/>
        <v>33216</v>
      </c>
      <c r="I6" s="8">
        <f t="shared" si="1"/>
        <v>0</v>
      </c>
    </row>
    <row r="7" spans="1:11" x14ac:dyDescent="0.25">
      <c r="A7" s="7"/>
      <c r="B7" s="7"/>
      <c r="C7" s="7" t="s">
        <v>7</v>
      </c>
      <c r="D7" s="8">
        <f t="shared" si="0"/>
        <v>79264.969999999987</v>
      </c>
      <c r="E7" s="8">
        <f t="shared" si="1"/>
        <v>77022.17</v>
      </c>
      <c r="F7" s="8">
        <f t="shared" si="1"/>
        <v>1121.4000000000001</v>
      </c>
      <c r="G7" s="8">
        <f t="shared" si="1"/>
        <v>1121.4000000000001</v>
      </c>
      <c r="H7" s="8">
        <f t="shared" si="1"/>
        <v>0</v>
      </c>
      <c r="I7" s="8">
        <f t="shared" si="1"/>
        <v>0</v>
      </c>
    </row>
    <row r="8" spans="1:11" x14ac:dyDescent="0.25">
      <c r="A8" s="7"/>
      <c r="B8" s="7"/>
      <c r="C8" s="7" t="s">
        <v>8</v>
      </c>
      <c r="D8" s="8">
        <f t="shared" si="0"/>
        <v>232956.46</v>
      </c>
      <c r="E8" s="8">
        <f t="shared" si="1"/>
        <v>131173.66</v>
      </c>
      <c r="F8" s="8">
        <f t="shared" si="1"/>
        <v>34256.399999999994</v>
      </c>
      <c r="G8" s="8">
        <f t="shared" si="1"/>
        <v>34310.399999999994</v>
      </c>
      <c r="H8" s="8">
        <f t="shared" si="1"/>
        <v>33216</v>
      </c>
      <c r="I8" s="8">
        <f t="shared" si="1"/>
        <v>0</v>
      </c>
      <c r="K8" s="14">
        <f>SUM(D8:D9)</f>
        <v>769597.75</v>
      </c>
    </row>
    <row r="9" spans="1:11" x14ac:dyDescent="0.25">
      <c r="A9" s="7"/>
      <c r="B9" s="7"/>
      <c r="C9" s="7" t="s">
        <v>9</v>
      </c>
      <c r="D9" s="8">
        <f t="shared" si="0"/>
        <v>536641.29</v>
      </c>
      <c r="E9" s="8">
        <f t="shared" si="1"/>
        <v>0</v>
      </c>
      <c r="F9" s="8">
        <f t="shared" si="1"/>
        <v>238898.49</v>
      </c>
      <c r="G9" s="8">
        <f t="shared" si="1"/>
        <v>89000</v>
      </c>
      <c r="H9" s="8">
        <f t="shared" si="1"/>
        <v>88121.4</v>
      </c>
      <c r="I9" s="8">
        <f t="shared" si="1"/>
        <v>120621.4</v>
      </c>
      <c r="K9" s="14">
        <f>SUM(D10:D12)</f>
        <v>536641.29</v>
      </c>
    </row>
    <row r="10" spans="1:11" x14ac:dyDescent="0.25">
      <c r="A10" s="7"/>
      <c r="B10" s="7"/>
      <c r="C10" s="1" t="s">
        <v>5</v>
      </c>
      <c r="D10" s="8">
        <f t="shared" si="0"/>
        <v>0</v>
      </c>
      <c r="E10" s="8">
        <f t="shared" si="1"/>
        <v>0</v>
      </c>
      <c r="F10" s="8">
        <f t="shared" si="1"/>
        <v>0</v>
      </c>
      <c r="G10" s="8">
        <f t="shared" si="1"/>
        <v>0</v>
      </c>
      <c r="H10" s="8">
        <f t="shared" si="1"/>
        <v>0</v>
      </c>
      <c r="I10" s="8">
        <f t="shared" si="1"/>
        <v>0</v>
      </c>
    </row>
    <row r="11" spans="1:11" x14ac:dyDescent="0.25">
      <c r="A11" s="7"/>
      <c r="B11" s="7"/>
      <c r="C11" s="1" t="s">
        <v>6</v>
      </c>
      <c r="D11" s="8">
        <f t="shared" si="0"/>
        <v>439500</v>
      </c>
      <c r="E11" s="8">
        <f t="shared" si="1"/>
        <v>0</v>
      </c>
      <c r="F11" s="8">
        <f t="shared" si="1"/>
        <v>144000</v>
      </c>
      <c r="G11" s="8">
        <f t="shared" si="1"/>
        <v>89000</v>
      </c>
      <c r="H11" s="8">
        <f t="shared" si="1"/>
        <v>87000</v>
      </c>
      <c r="I11" s="8">
        <f t="shared" si="1"/>
        <v>119500</v>
      </c>
    </row>
    <row r="12" spans="1:11" x14ac:dyDescent="0.25">
      <c r="A12" s="7"/>
      <c r="B12" s="7"/>
      <c r="C12" s="10" t="s">
        <v>7</v>
      </c>
      <c r="D12" s="8">
        <f t="shared" si="0"/>
        <v>97141.289999999979</v>
      </c>
      <c r="E12" s="8">
        <f t="shared" si="1"/>
        <v>0</v>
      </c>
      <c r="F12" s="8">
        <f t="shared" si="1"/>
        <v>94898.489999999991</v>
      </c>
      <c r="G12" s="8">
        <f t="shared" si="1"/>
        <v>0</v>
      </c>
      <c r="H12" s="8">
        <f t="shared" si="1"/>
        <v>1121.4000000000001</v>
      </c>
      <c r="I12" s="8">
        <f t="shared" si="1"/>
        <v>1121.4000000000001</v>
      </c>
    </row>
    <row r="13" spans="1:11" s="3" customFormat="1" x14ac:dyDescent="0.25">
      <c r="A13" s="2">
        <v>2</v>
      </c>
      <c r="B13" s="2" t="s">
        <v>4</v>
      </c>
      <c r="C13" s="2"/>
      <c r="D13" s="8">
        <f t="shared" si="0"/>
        <v>437038.56000000006</v>
      </c>
      <c r="E13" s="5">
        <f>SUM(E15:E17)+E19</f>
        <v>27654.47</v>
      </c>
      <c r="F13" s="5">
        <f t="shared" ref="F13:H13" si="2">SUM(F15:F17)+F19</f>
        <v>158019.88999999998</v>
      </c>
      <c r="G13" s="5">
        <f t="shared" si="2"/>
        <v>83121.399999999994</v>
      </c>
      <c r="H13" s="5">
        <f t="shared" si="2"/>
        <v>81121.399999999994</v>
      </c>
      <c r="I13" s="5">
        <f>SUM(I15:I17)+I19</f>
        <v>87121.4</v>
      </c>
      <c r="K13" s="13"/>
    </row>
    <row r="14" spans="1:11" s="3" customFormat="1" x14ac:dyDescent="0.25">
      <c r="A14" s="2"/>
      <c r="B14" s="2"/>
      <c r="C14" s="2" t="s">
        <v>22</v>
      </c>
      <c r="D14" s="8">
        <f t="shared" si="0"/>
        <v>29897.270000000004</v>
      </c>
      <c r="E14" s="4">
        <f>E24+E34+E44</f>
        <v>27654.47</v>
      </c>
      <c r="F14" s="4">
        <f t="shared" ref="F14:I14" si="3">F24+F34+F44</f>
        <v>1121.4000000000001</v>
      </c>
      <c r="G14" s="4">
        <f t="shared" si="3"/>
        <v>1121.4000000000001</v>
      </c>
      <c r="H14" s="4">
        <f t="shared" si="3"/>
        <v>0</v>
      </c>
      <c r="I14" s="4">
        <f t="shared" si="3"/>
        <v>0</v>
      </c>
      <c r="K14" s="13"/>
    </row>
    <row r="15" spans="1:11" x14ac:dyDescent="0.25">
      <c r="A15" s="1"/>
      <c r="B15" s="1"/>
      <c r="C15" s="1" t="s">
        <v>5</v>
      </c>
      <c r="D15" s="8">
        <f t="shared" si="0"/>
        <v>0</v>
      </c>
      <c r="E15" s="4">
        <f t="shared" ref="E15:I22" si="4">E25+E35+E45</f>
        <v>0</v>
      </c>
      <c r="F15" s="4">
        <f t="shared" si="4"/>
        <v>0</v>
      </c>
      <c r="G15" s="4">
        <f t="shared" si="4"/>
        <v>0</v>
      </c>
      <c r="H15" s="4">
        <f t="shared" si="4"/>
        <v>0</v>
      </c>
      <c r="I15" s="4">
        <f t="shared" si="4"/>
        <v>0</v>
      </c>
    </row>
    <row r="16" spans="1:11" x14ac:dyDescent="0.25">
      <c r="A16" s="1"/>
      <c r="B16" s="1"/>
      <c r="C16" s="1" t="s">
        <v>6</v>
      </c>
      <c r="D16" s="8">
        <f t="shared" si="0"/>
        <v>25632.3</v>
      </c>
      <c r="E16" s="4">
        <f t="shared" si="4"/>
        <v>25632.3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</row>
    <row r="17" spans="1:9" x14ac:dyDescent="0.25">
      <c r="A17" s="1"/>
      <c r="B17" s="1"/>
      <c r="C17" s="1" t="s">
        <v>7</v>
      </c>
      <c r="D17" s="8">
        <f t="shared" si="0"/>
        <v>4264.97</v>
      </c>
      <c r="E17" s="4">
        <f t="shared" si="4"/>
        <v>2022.17</v>
      </c>
      <c r="F17" s="4">
        <f t="shared" si="4"/>
        <v>1121.4000000000001</v>
      </c>
      <c r="G17" s="4">
        <f t="shared" si="4"/>
        <v>1121.4000000000001</v>
      </c>
      <c r="H17" s="4">
        <f t="shared" si="4"/>
        <v>0</v>
      </c>
      <c r="I17" s="4">
        <f t="shared" si="4"/>
        <v>0</v>
      </c>
    </row>
    <row r="18" spans="1:9" x14ac:dyDescent="0.25">
      <c r="A18" s="1"/>
      <c r="B18" s="1"/>
      <c r="C18" s="1" t="s">
        <v>8</v>
      </c>
      <c r="D18" s="8">
        <f t="shared" si="0"/>
        <v>29897.26999999999</v>
      </c>
      <c r="E18" s="4">
        <f t="shared" si="4"/>
        <v>27654.47</v>
      </c>
      <c r="F18" s="4">
        <f t="shared" si="4"/>
        <v>1121.3999999999942</v>
      </c>
      <c r="G18" s="4">
        <f t="shared" si="4"/>
        <v>1121.3999999999942</v>
      </c>
      <c r="H18" s="4">
        <f t="shared" si="4"/>
        <v>0</v>
      </c>
      <c r="I18" s="4">
        <f t="shared" si="4"/>
        <v>0</v>
      </c>
    </row>
    <row r="19" spans="1:9" x14ac:dyDescent="0.25">
      <c r="A19" s="1"/>
      <c r="B19" s="1"/>
      <c r="C19" s="1" t="s">
        <v>9</v>
      </c>
      <c r="D19" s="8">
        <f t="shared" si="0"/>
        <v>407141.29000000004</v>
      </c>
      <c r="E19" s="4">
        <f t="shared" si="4"/>
        <v>0</v>
      </c>
      <c r="F19" s="4">
        <f t="shared" si="4"/>
        <v>156898.49</v>
      </c>
      <c r="G19" s="4">
        <f t="shared" si="4"/>
        <v>82000</v>
      </c>
      <c r="H19" s="4">
        <f t="shared" si="4"/>
        <v>81121.399999999994</v>
      </c>
      <c r="I19" s="4">
        <f t="shared" si="4"/>
        <v>87121.4</v>
      </c>
    </row>
    <row r="20" spans="1:9" x14ac:dyDescent="0.25">
      <c r="A20" s="1"/>
      <c r="B20" s="1"/>
      <c r="C20" s="1" t="s">
        <v>5</v>
      </c>
      <c r="D20" s="8">
        <f t="shared" si="0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</row>
    <row r="21" spans="1:9" x14ac:dyDescent="0.25">
      <c r="A21" s="1"/>
      <c r="B21" s="1"/>
      <c r="C21" s="1" t="s">
        <v>6</v>
      </c>
      <c r="D21" s="8">
        <f t="shared" si="0"/>
        <v>385000</v>
      </c>
      <c r="E21" s="4">
        <f t="shared" si="4"/>
        <v>0</v>
      </c>
      <c r="F21" s="4">
        <f t="shared" si="4"/>
        <v>137000</v>
      </c>
      <c r="G21" s="4">
        <f t="shared" si="4"/>
        <v>82000</v>
      </c>
      <c r="H21" s="4">
        <f t="shared" si="4"/>
        <v>80000</v>
      </c>
      <c r="I21" s="4">
        <f t="shared" si="4"/>
        <v>86000</v>
      </c>
    </row>
    <row r="22" spans="1:9" x14ac:dyDescent="0.25">
      <c r="A22" s="1"/>
      <c r="B22" s="1"/>
      <c r="C22" s="10" t="s">
        <v>7</v>
      </c>
      <c r="D22" s="8">
        <f t="shared" si="0"/>
        <v>22141.29</v>
      </c>
      <c r="E22" s="4">
        <f t="shared" si="4"/>
        <v>0</v>
      </c>
      <c r="F22" s="4">
        <f t="shared" si="4"/>
        <v>19898.489999999998</v>
      </c>
      <c r="G22" s="4">
        <f t="shared" si="4"/>
        <v>0</v>
      </c>
      <c r="H22" s="4">
        <f t="shared" si="4"/>
        <v>1121.4000000000001</v>
      </c>
      <c r="I22" s="4">
        <f t="shared" si="4"/>
        <v>1121.4000000000001</v>
      </c>
    </row>
    <row r="23" spans="1:9" x14ac:dyDescent="0.25">
      <c r="A23" s="1" t="s">
        <v>10</v>
      </c>
      <c r="B23" s="1" t="s">
        <v>23</v>
      </c>
      <c r="C23" s="1"/>
      <c r="D23" s="8">
        <f t="shared" si="0"/>
        <v>223017.27000000002</v>
      </c>
      <c r="E23" s="6">
        <f>SUM(E25:E27)+E29</f>
        <v>27654.47</v>
      </c>
      <c r="F23" s="6">
        <f t="shared" ref="F23:I23" si="5">SUM(F25:F27)+F29</f>
        <v>100340.7</v>
      </c>
      <c r="G23" s="6">
        <f t="shared" si="5"/>
        <v>35340.699999999997</v>
      </c>
      <c r="H23" s="6">
        <f t="shared" si="5"/>
        <v>28340.7</v>
      </c>
      <c r="I23" s="6">
        <f t="shared" si="5"/>
        <v>31340.7</v>
      </c>
    </row>
    <row r="24" spans="1:9" x14ac:dyDescent="0.25">
      <c r="A24" s="1"/>
      <c r="B24" s="1"/>
      <c r="C24" s="2" t="s">
        <v>22</v>
      </c>
      <c r="D24" s="8">
        <f t="shared" si="0"/>
        <v>28335.870000000003</v>
      </c>
      <c r="E24" s="20">
        <f>E25+E26+E27</f>
        <v>27654.47</v>
      </c>
      <c r="F24" s="6">
        <f t="shared" ref="F24:I24" si="6">F25+F26+F27</f>
        <v>340.7</v>
      </c>
      <c r="G24" s="6">
        <f t="shared" si="6"/>
        <v>340.7</v>
      </c>
      <c r="H24" s="6">
        <f t="shared" si="6"/>
        <v>0</v>
      </c>
      <c r="I24" s="6">
        <f t="shared" si="6"/>
        <v>0</v>
      </c>
    </row>
    <row r="25" spans="1:9" x14ac:dyDescent="0.25">
      <c r="A25" s="1"/>
      <c r="B25" s="1"/>
      <c r="C25" s="1" t="s">
        <v>5</v>
      </c>
      <c r="D25" s="8">
        <f t="shared" si="0"/>
        <v>0</v>
      </c>
      <c r="E25" s="2"/>
      <c r="F25" s="1"/>
      <c r="G25" s="1"/>
      <c r="H25" s="1"/>
      <c r="I25" s="1"/>
    </row>
    <row r="26" spans="1:9" x14ac:dyDescent="0.25">
      <c r="A26" s="1"/>
      <c r="B26" s="1"/>
      <c r="C26" s="1" t="s">
        <v>6</v>
      </c>
      <c r="D26" s="8">
        <f t="shared" si="0"/>
        <v>25632.3</v>
      </c>
      <c r="E26" s="2">
        <v>25632.3</v>
      </c>
      <c r="F26" s="1"/>
      <c r="G26" s="1"/>
      <c r="H26" s="1"/>
      <c r="I26" s="1"/>
    </row>
    <row r="27" spans="1:9" s="11" customFormat="1" x14ac:dyDescent="0.25">
      <c r="A27" s="10"/>
      <c r="B27" s="10"/>
      <c r="C27" s="10" t="s">
        <v>7</v>
      </c>
      <c r="D27" s="8">
        <f t="shared" si="0"/>
        <v>2703.5699999999997</v>
      </c>
      <c r="E27" s="21">
        <f>1349.07+573.1+100</f>
        <v>2022.17</v>
      </c>
      <c r="F27" s="12">
        <v>340.7</v>
      </c>
      <c r="G27" s="12">
        <v>340.7</v>
      </c>
      <c r="H27" s="12"/>
      <c r="I27" s="12"/>
    </row>
    <row r="28" spans="1:9" x14ac:dyDescent="0.25">
      <c r="A28" s="1"/>
      <c r="B28" s="1"/>
      <c r="C28" s="1" t="s">
        <v>8</v>
      </c>
      <c r="D28" s="8">
        <f t="shared" si="0"/>
        <v>28335.869999999995</v>
      </c>
      <c r="E28" s="2">
        <f>E23-E29</f>
        <v>27654.47</v>
      </c>
      <c r="F28" s="9">
        <f t="shared" ref="F28:I28" si="7">F23-F29</f>
        <v>340.69999999999709</v>
      </c>
      <c r="G28" s="9">
        <f t="shared" si="7"/>
        <v>340.69999999999709</v>
      </c>
      <c r="H28" s="9">
        <f t="shared" si="7"/>
        <v>0</v>
      </c>
      <c r="I28" s="9">
        <f t="shared" si="7"/>
        <v>0</v>
      </c>
    </row>
    <row r="29" spans="1:9" x14ac:dyDescent="0.25">
      <c r="A29" s="1"/>
      <c r="B29" s="1"/>
      <c r="C29" s="1" t="s">
        <v>9</v>
      </c>
      <c r="D29" s="8">
        <f t="shared" si="0"/>
        <v>194681.40000000002</v>
      </c>
      <c r="E29" s="17">
        <f>SUM(E30:E32)</f>
        <v>0</v>
      </c>
      <c r="F29" s="17">
        <f t="shared" ref="F29:I29" si="8">SUM(F30:F32)</f>
        <v>100000</v>
      </c>
      <c r="G29" s="17">
        <f t="shared" si="8"/>
        <v>35000</v>
      </c>
      <c r="H29" s="17">
        <f t="shared" si="8"/>
        <v>28340.7</v>
      </c>
      <c r="I29" s="17">
        <f t="shared" si="8"/>
        <v>31340.7</v>
      </c>
    </row>
    <row r="30" spans="1:9" x14ac:dyDescent="0.25">
      <c r="A30" s="1"/>
      <c r="B30" s="1"/>
      <c r="C30" s="1" t="s">
        <v>5</v>
      </c>
      <c r="D30" s="8">
        <f t="shared" si="0"/>
        <v>0</v>
      </c>
      <c r="E30" s="1"/>
      <c r="F30" s="1"/>
      <c r="G30" s="1"/>
      <c r="H30" s="1"/>
      <c r="I30" s="1"/>
    </row>
    <row r="31" spans="1:9" x14ac:dyDescent="0.25">
      <c r="A31" s="1"/>
      <c r="B31" s="1"/>
      <c r="C31" s="1" t="s">
        <v>6</v>
      </c>
      <c r="D31" s="8">
        <f t="shared" si="0"/>
        <v>189000</v>
      </c>
      <c r="E31" s="1">
        <v>0</v>
      </c>
      <c r="F31" s="1">
        <v>95000</v>
      </c>
      <c r="G31" s="1">
        <v>35000</v>
      </c>
      <c r="H31" s="1">
        <v>28000</v>
      </c>
      <c r="I31" s="1">
        <v>31000</v>
      </c>
    </row>
    <row r="32" spans="1:9" x14ac:dyDescent="0.25">
      <c r="A32" s="1"/>
      <c r="B32" s="1"/>
      <c r="C32" s="10" t="s">
        <v>7</v>
      </c>
      <c r="D32" s="8">
        <f t="shared" si="0"/>
        <v>5681.4</v>
      </c>
      <c r="E32" s="1"/>
      <c r="F32" s="1">
        <v>5000</v>
      </c>
      <c r="G32" s="1"/>
      <c r="H32" s="1">
        <v>340.7</v>
      </c>
      <c r="I32" s="1">
        <v>340.7</v>
      </c>
    </row>
    <row r="33" spans="1:9" x14ac:dyDescent="0.25">
      <c r="A33" s="1" t="s">
        <v>12</v>
      </c>
      <c r="B33" s="1" t="s">
        <v>11</v>
      </c>
      <c r="C33" s="1"/>
      <c r="D33" s="8">
        <f t="shared" si="0"/>
        <v>213621.28999999998</v>
      </c>
      <c r="E33" s="6">
        <f>SUM(E35:E37)+E39</f>
        <v>0</v>
      </c>
      <c r="F33" s="6">
        <f t="shared" ref="F33" si="9">SUM(F35:F37)+F39</f>
        <v>57579.189999999995</v>
      </c>
      <c r="G33" s="6">
        <f t="shared" ref="G33" si="10">SUM(G35:G37)+G39</f>
        <v>47680.7</v>
      </c>
      <c r="H33" s="6">
        <f t="shared" ref="H33:I33" si="11">SUM(H35:H37)+H39</f>
        <v>52680.7</v>
      </c>
      <c r="I33" s="6">
        <f t="shared" si="11"/>
        <v>55680.7</v>
      </c>
    </row>
    <row r="34" spans="1:9" x14ac:dyDescent="0.25">
      <c r="A34" s="1"/>
      <c r="B34" s="1"/>
      <c r="C34" s="2" t="s">
        <v>22</v>
      </c>
      <c r="D34" s="8">
        <f t="shared" si="0"/>
        <v>1361.4</v>
      </c>
      <c r="E34" s="6">
        <f>E35+E36+E37</f>
        <v>0</v>
      </c>
      <c r="F34" s="6">
        <f t="shared" ref="F34:I34" si="12">F35+F36+F37</f>
        <v>680.7</v>
      </c>
      <c r="G34" s="6">
        <f t="shared" si="12"/>
        <v>680.7</v>
      </c>
      <c r="H34" s="6">
        <f t="shared" si="12"/>
        <v>0</v>
      </c>
      <c r="I34" s="6">
        <f t="shared" si="12"/>
        <v>0</v>
      </c>
    </row>
    <row r="35" spans="1:9" x14ac:dyDescent="0.25">
      <c r="A35" s="1"/>
      <c r="B35" s="1"/>
      <c r="C35" s="1" t="s">
        <v>5</v>
      </c>
      <c r="D35" s="8">
        <f t="shared" ref="D35:D82" si="13">SUM(E35:I35)</f>
        <v>0</v>
      </c>
      <c r="E35" s="18"/>
      <c r="F35" s="18"/>
      <c r="G35" s="1"/>
      <c r="H35" s="1"/>
      <c r="I35" s="1"/>
    </row>
    <row r="36" spans="1:9" x14ac:dyDescent="0.25">
      <c r="A36" s="1"/>
      <c r="B36" s="1"/>
      <c r="C36" s="1" t="s">
        <v>6</v>
      </c>
      <c r="D36" s="8">
        <f t="shared" si="13"/>
        <v>0</v>
      </c>
      <c r="E36" s="18">
        <v>0</v>
      </c>
      <c r="F36" s="18"/>
      <c r="G36" s="1"/>
      <c r="H36" s="1"/>
      <c r="I36" s="1"/>
    </row>
    <row r="37" spans="1:9" s="11" customFormat="1" x14ac:dyDescent="0.25">
      <c r="A37" s="10"/>
      <c r="B37" s="10"/>
      <c r="C37" s="10" t="s">
        <v>7</v>
      </c>
      <c r="D37" s="8">
        <f t="shared" si="13"/>
        <v>1361.4</v>
      </c>
      <c r="E37" s="22">
        <v>0</v>
      </c>
      <c r="F37" s="22">
        <v>680.7</v>
      </c>
      <c r="G37" s="12">
        <v>680.7</v>
      </c>
      <c r="H37" s="12"/>
      <c r="I37" s="12"/>
    </row>
    <row r="38" spans="1:9" x14ac:dyDescent="0.25">
      <c r="A38" s="1"/>
      <c r="B38" s="1"/>
      <c r="C38" s="1" t="s">
        <v>8</v>
      </c>
      <c r="D38" s="8">
        <f t="shared" si="13"/>
        <v>1361.3999999999942</v>
      </c>
      <c r="E38" s="9">
        <f>E33-E39</f>
        <v>0</v>
      </c>
      <c r="F38" s="9">
        <f t="shared" ref="F38:I38" si="14">F33-F39</f>
        <v>680.69999999999709</v>
      </c>
      <c r="G38" s="9">
        <f t="shared" si="14"/>
        <v>680.69999999999709</v>
      </c>
      <c r="H38" s="9">
        <f t="shared" si="14"/>
        <v>0</v>
      </c>
      <c r="I38" s="9">
        <f t="shared" si="14"/>
        <v>0</v>
      </c>
    </row>
    <row r="39" spans="1:9" x14ac:dyDescent="0.25">
      <c r="A39" s="1"/>
      <c r="B39" s="1"/>
      <c r="C39" s="1" t="s">
        <v>9</v>
      </c>
      <c r="D39" s="8">
        <f t="shared" si="13"/>
        <v>212259.89</v>
      </c>
      <c r="E39" s="17">
        <f>SUM(E40:E42)</f>
        <v>0</v>
      </c>
      <c r="F39" s="17">
        <f t="shared" ref="F39:I39" si="15">SUM(F40:F42)</f>
        <v>56898.49</v>
      </c>
      <c r="G39" s="17">
        <f t="shared" si="15"/>
        <v>47000</v>
      </c>
      <c r="H39" s="17">
        <f t="shared" si="15"/>
        <v>52680.7</v>
      </c>
      <c r="I39" s="17">
        <f t="shared" si="15"/>
        <v>55680.7</v>
      </c>
    </row>
    <row r="40" spans="1:9" x14ac:dyDescent="0.25">
      <c r="A40" s="1"/>
      <c r="B40" s="1"/>
      <c r="C40" s="1" t="s">
        <v>5</v>
      </c>
      <c r="D40" s="8">
        <f t="shared" si="13"/>
        <v>0</v>
      </c>
      <c r="E40" s="1"/>
      <c r="F40" s="1"/>
      <c r="G40" s="1"/>
      <c r="H40" s="1"/>
      <c r="I40" s="1"/>
    </row>
    <row r="41" spans="1:9" x14ac:dyDescent="0.25">
      <c r="A41" s="1"/>
      <c r="B41" s="1"/>
      <c r="C41" s="1" t="s">
        <v>6</v>
      </c>
      <c r="D41" s="8">
        <f t="shared" si="13"/>
        <v>196000</v>
      </c>
      <c r="E41" s="16">
        <v>0</v>
      </c>
      <c r="F41" s="16">
        <v>42000</v>
      </c>
      <c r="G41" s="16">
        <v>47000</v>
      </c>
      <c r="H41" s="16">
        <v>52000</v>
      </c>
      <c r="I41" s="16">
        <v>55000</v>
      </c>
    </row>
    <row r="42" spans="1:9" x14ac:dyDescent="0.25">
      <c r="A42" s="1"/>
      <c r="B42" s="1"/>
      <c r="C42" s="10" t="s">
        <v>7</v>
      </c>
      <c r="D42" s="8">
        <f t="shared" si="13"/>
        <v>16259.890000000001</v>
      </c>
      <c r="E42" s="1"/>
      <c r="F42" s="18">
        <v>14898.49</v>
      </c>
      <c r="G42" s="1"/>
      <c r="H42" s="1">
        <v>680.7</v>
      </c>
      <c r="I42" s="1">
        <v>680.7</v>
      </c>
    </row>
    <row r="43" spans="1:9" x14ac:dyDescent="0.25">
      <c r="A43" s="1" t="s">
        <v>13</v>
      </c>
      <c r="B43" s="1" t="s">
        <v>14</v>
      </c>
      <c r="C43" s="1"/>
      <c r="D43" s="8">
        <f t="shared" si="13"/>
        <v>400</v>
      </c>
      <c r="E43" s="6">
        <f>SUM(E45:E47)+E49</f>
        <v>0</v>
      </c>
      <c r="F43" s="6">
        <f t="shared" ref="F43" si="16">SUM(F45:F47)+F49</f>
        <v>100</v>
      </c>
      <c r="G43" s="6">
        <f t="shared" ref="G43" si="17">SUM(G45:G47)+G49</f>
        <v>100</v>
      </c>
      <c r="H43" s="6">
        <f t="shared" ref="H43:I43" si="18">SUM(H45:H47)+H49</f>
        <v>100</v>
      </c>
      <c r="I43" s="6">
        <f t="shared" si="18"/>
        <v>100</v>
      </c>
    </row>
    <row r="44" spans="1:9" x14ac:dyDescent="0.25">
      <c r="A44" s="1"/>
      <c r="B44" s="1"/>
      <c r="C44" s="2" t="s">
        <v>22</v>
      </c>
      <c r="D44" s="8">
        <f t="shared" si="13"/>
        <v>200</v>
      </c>
      <c r="E44" s="6">
        <f>E45+E46+E47</f>
        <v>0</v>
      </c>
      <c r="F44" s="6">
        <f t="shared" ref="F44:I44" si="19">F45+F46+F47</f>
        <v>100</v>
      </c>
      <c r="G44" s="6">
        <f t="shared" si="19"/>
        <v>100</v>
      </c>
      <c r="H44" s="6">
        <f t="shared" si="19"/>
        <v>0</v>
      </c>
      <c r="I44" s="6">
        <f t="shared" si="19"/>
        <v>0</v>
      </c>
    </row>
    <row r="45" spans="1:9" x14ac:dyDescent="0.25">
      <c r="A45" s="1"/>
      <c r="B45" s="1"/>
      <c r="C45" s="1" t="s">
        <v>5</v>
      </c>
      <c r="D45" s="8">
        <f t="shared" si="13"/>
        <v>0</v>
      </c>
      <c r="E45" s="1"/>
      <c r="F45" s="1"/>
      <c r="G45" s="1"/>
      <c r="H45" s="1"/>
      <c r="I45" s="1"/>
    </row>
    <row r="46" spans="1:9" x14ac:dyDescent="0.25">
      <c r="A46" s="1"/>
      <c r="B46" s="1"/>
      <c r="C46" s="1" t="s">
        <v>6</v>
      </c>
      <c r="D46" s="8">
        <f t="shared" si="13"/>
        <v>0</v>
      </c>
      <c r="E46" s="1"/>
      <c r="F46" s="1"/>
      <c r="G46" s="1"/>
      <c r="H46" s="1"/>
      <c r="I46" s="1"/>
    </row>
    <row r="47" spans="1:9" s="11" customFormat="1" x14ac:dyDescent="0.25">
      <c r="A47" s="10"/>
      <c r="B47" s="10"/>
      <c r="C47" s="10" t="s">
        <v>7</v>
      </c>
      <c r="D47" s="8">
        <f t="shared" si="13"/>
        <v>200</v>
      </c>
      <c r="E47" s="12"/>
      <c r="F47" s="12">
        <v>100</v>
      </c>
      <c r="G47" s="12">
        <v>100</v>
      </c>
      <c r="H47" s="12"/>
      <c r="I47" s="12"/>
    </row>
    <row r="48" spans="1:9" x14ac:dyDescent="0.25">
      <c r="A48" s="1"/>
      <c r="B48" s="1"/>
      <c r="C48" s="1" t="s">
        <v>8</v>
      </c>
      <c r="D48" s="8">
        <f t="shared" si="13"/>
        <v>200</v>
      </c>
      <c r="E48" s="9">
        <f>E43-E49</f>
        <v>0</v>
      </c>
      <c r="F48" s="9">
        <f t="shared" ref="F48:I48" si="20">F43-F49</f>
        <v>100</v>
      </c>
      <c r="G48" s="9">
        <f t="shared" si="20"/>
        <v>100</v>
      </c>
      <c r="H48" s="9">
        <f t="shared" si="20"/>
        <v>0</v>
      </c>
      <c r="I48" s="9">
        <f t="shared" si="20"/>
        <v>0</v>
      </c>
    </row>
    <row r="49" spans="1:9" x14ac:dyDescent="0.25">
      <c r="A49" s="1"/>
      <c r="B49" s="1"/>
      <c r="C49" s="1" t="s">
        <v>9</v>
      </c>
      <c r="D49" s="8">
        <f t="shared" si="13"/>
        <v>200</v>
      </c>
      <c r="E49" s="17">
        <f>SUM(E50:E52)</f>
        <v>0</v>
      </c>
      <c r="F49" s="17">
        <f t="shared" ref="F49:I49" si="21">SUM(F50:F52)</f>
        <v>0</v>
      </c>
      <c r="G49" s="17">
        <f t="shared" si="21"/>
        <v>0</v>
      </c>
      <c r="H49" s="17">
        <f t="shared" si="21"/>
        <v>100</v>
      </c>
      <c r="I49" s="17">
        <f t="shared" si="21"/>
        <v>100</v>
      </c>
    </row>
    <row r="50" spans="1:9" x14ac:dyDescent="0.25">
      <c r="A50" s="1"/>
      <c r="B50" s="1"/>
      <c r="C50" s="1" t="s">
        <v>5</v>
      </c>
      <c r="D50" s="8">
        <f t="shared" si="13"/>
        <v>0</v>
      </c>
      <c r="E50" s="1"/>
      <c r="F50" s="1"/>
      <c r="G50" s="1"/>
      <c r="H50" s="1"/>
      <c r="I50" s="1"/>
    </row>
    <row r="51" spans="1:9" x14ac:dyDescent="0.25">
      <c r="A51" s="1"/>
      <c r="B51" s="1"/>
      <c r="C51" s="1" t="s">
        <v>6</v>
      </c>
      <c r="D51" s="8">
        <f t="shared" si="13"/>
        <v>0</v>
      </c>
      <c r="E51" s="1"/>
      <c r="F51" s="1"/>
      <c r="G51" s="1"/>
      <c r="H51" s="1"/>
      <c r="I51" s="1"/>
    </row>
    <row r="52" spans="1:9" x14ac:dyDescent="0.25">
      <c r="A52" s="1"/>
      <c r="B52" s="1"/>
      <c r="C52" s="10" t="s">
        <v>7</v>
      </c>
      <c r="D52" s="8">
        <f t="shared" si="13"/>
        <v>200</v>
      </c>
      <c r="E52" s="1"/>
      <c r="F52" s="1"/>
      <c r="G52" s="1"/>
      <c r="H52" s="1">
        <v>100</v>
      </c>
      <c r="I52" s="1">
        <v>100</v>
      </c>
    </row>
    <row r="53" spans="1:9" s="3" customFormat="1" x14ac:dyDescent="0.25">
      <c r="A53" s="2">
        <v>3</v>
      </c>
      <c r="B53" s="2" t="s">
        <v>15</v>
      </c>
      <c r="C53" s="2"/>
      <c r="D53" s="8">
        <f t="shared" si="13"/>
        <v>332559.19</v>
      </c>
      <c r="E53" s="5">
        <f>SUM(E55:E57)+E59</f>
        <v>103519.19</v>
      </c>
      <c r="F53" s="5">
        <f t="shared" ref="F53:I53" si="22">SUM(F55:F57)+F59</f>
        <v>115135</v>
      </c>
      <c r="G53" s="5">
        <f t="shared" si="22"/>
        <v>40189</v>
      </c>
      <c r="H53" s="5">
        <f t="shared" si="22"/>
        <v>40216</v>
      </c>
      <c r="I53" s="5">
        <f t="shared" si="22"/>
        <v>33500</v>
      </c>
    </row>
    <row r="54" spans="1:9" s="3" customFormat="1" x14ac:dyDescent="0.25">
      <c r="A54" s="2"/>
      <c r="B54" s="2"/>
      <c r="C54" s="2" t="s">
        <v>22</v>
      </c>
      <c r="D54" s="8">
        <f t="shared" si="13"/>
        <v>203059.19</v>
      </c>
      <c r="E54" s="4">
        <f t="shared" ref="E54:I62" si="23">E64+E74</f>
        <v>103519.19</v>
      </c>
      <c r="F54" s="4">
        <f t="shared" si="23"/>
        <v>33135</v>
      </c>
      <c r="G54" s="4">
        <f t="shared" si="23"/>
        <v>33189</v>
      </c>
      <c r="H54" s="4">
        <f t="shared" si="23"/>
        <v>33216</v>
      </c>
      <c r="I54" s="4">
        <f t="shared" si="23"/>
        <v>0</v>
      </c>
    </row>
    <row r="55" spans="1:9" x14ac:dyDescent="0.25">
      <c r="A55" s="1"/>
      <c r="B55" s="1"/>
      <c r="C55" s="1" t="s">
        <v>5</v>
      </c>
      <c r="D55" s="8">
        <f t="shared" si="13"/>
        <v>0</v>
      </c>
      <c r="E55" s="4">
        <f t="shared" si="23"/>
        <v>0</v>
      </c>
      <c r="F55" s="4">
        <f t="shared" si="23"/>
        <v>0</v>
      </c>
      <c r="G55" s="4">
        <f t="shared" si="23"/>
        <v>0</v>
      </c>
      <c r="H55" s="4">
        <f t="shared" si="23"/>
        <v>0</v>
      </c>
      <c r="I55" s="4">
        <f t="shared" si="23"/>
        <v>0</v>
      </c>
    </row>
    <row r="56" spans="1:9" x14ac:dyDescent="0.25">
      <c r="A56" s="1"/>
      <c r="B56" s="1"/>
      <c r="C56" s="1" t="s">
        <v>6</v>
      </c>
      <c r="D56" s="8">
        <f t="shared" si="13"/>
        <v>128059.19</v>
      </c>
      <c r="E56" s="4">
        <f t="shared" si="23"/>
        <v>28519.19</v>
      </c>
      <c r="F56" s="4">
        <f t="shared" si="23"/>
        <v>33135</v>
      </c>
      <c r="G56" s="4">
        <f t="shared" si="23"/>
        <v>33189</v>
      </c>
      <c r="H56" s="4">
        <f t="shared" si="23"/>
        <v>33216</v>
      </c>
      <c r="I56" s="4">
        <f t="shared" si="23"/>
        <v>0</v>
      </c>
    </row>
    <row r="57" spans="1:9" s="11" customFormat="1" x14ac:dyDescent="0.25">
      <c r="A57" s="10"/>
      <c r="B57" s="10"/>
      <c r="C57" s="10" t="s">
        <v>7</v>
      </c>
      <c r="D57" s="8">
        <f t="shared" si="13"/>
        <v>75000</v>
      </c>
      <c r="E57" s="4">
        <f t="shared" si="23"/>
        <v>75000</v>
      </c>
      <c r="F57" s="4">
        <f t="shared" si="23"/>
        <v>0</v>
      </c>
      <c r="G57" s="4">
        <f t="shared" si="23"/>
        <v>0</v>
      </c>
      <c r="H57" s="4">
        <f t="shared" si="23"/>
        <v>0</v>
      </c>
      <c r="I57" s="4">
        <f t="shared" si="23"/>
        <v>0</v>
      </c>
    </row>
    <row r="58" spans="1:9" x14ac:dyDescent="0.25">
      <c r="A58" s="1"/>
      <c r="B58" s="1"/>
      <c r="C58" s="1" t="s">
        <v>8</v>
      </c>
      <c r="D58" s="8">
        <f t="shared" si="13"/>
        <v>203059.19</v>
      </c>
      <c r="E58" s="4">
        <f t="shared" si="23"/>
        <v>103519.19</v>
      </c>
      <c r="F58" s="4">
        <f t="shared" si="23"/>
        <v>33135</v>
      </c>
      <c r="G58" s="4">
        <f t="shared" si="23"/>
        <v>33189</v>
      </c>
      <c r="H58" s="4">
        <f t="shared" si="23"/>
        <v>33216</v>
      </c>
      <c r="I58" s="4">
        <f t="shared" si="23"/>
        <v>0</v>
      </c>
    </row>
    <row r="59" spans="1:9" x14ac:dyDescent="0.25">
      <c r="A59" s="1"/>
      <c r="B59" s="1"/>
      <c r="C59" s="1" t="s">
        <v>9</v>
      </c>
      <c r="D59" s="8">
        <f t="shared" si="13"/>
        <v>129500</v>
      </c>
      <c r="E59" s="4">
        <f t="shared" si="23"/>
        <v>0</v>
      </c>
      <c r="F59" s="4">
        <f t="shared" si="23"/>
        <v>82000</v>
      </c>
      <c r="G59" s="4">
        <f t="shared" si="23"/>
        <v>7000</v>
      </c>
      <c r="H59" s="4">
        <f t="shared" si="23"/>
        <v>7000</v>
      </c>
      <c r="I59" s="4">
        <f t="shared" si="23"/>
        <v>33500</v>
      </c>
    </row>
    <row r="60" spans="1:9" x14ac:dyDescent="0.25">
      <c r="A60" s="1"/>
      <c r="B60" s="1"/>
      <c r="C60" s="1" t="s">
        <v>5</v>
      </c>
      <c r="D60" s="8">
        <f t="shared" si="13"/>
        <v>0</v>
      </c>
      <c r="E60" s="4">
        <f t="shared" si="23"/>
        <v>0</v>
      </c>
      <c r="F60" s="4">
        <f t="shared" si="23"/>
        <v>0</v>
      </c>
      <c r="G60" s="4">
        <f t="shared" si="23"/>
        <v>0</v>
      </c>
      <c r="H60" s="4">
        <f t="shared" si="23"/>
        <v>0</v>
      </c>
      <c r="I60" s="4">
        <f t="shared" si="23"/>
        <v>0</v>
      </c>
    </row>
    <row r="61" spans="1:9" x14ac:dyDescent="0.25">
      <c r="A61" s="1"/>
      <c r="B61" s="1"/>
      <c r="C61" s="1" t="s">
        <v>6</v>
      </c>
      <c r="D61" s="8">
        <f t="shared" si="13"/>
        <v>54500</v>
      </c>
      <c r="E61" s="4">
        <f t="shared" si="23"/>
        <v>0</v>
      </c>
      <c r="F61" s="4">
        <f t="shared" si="23"/>
        <v>7000</v>
      </c>
      <c r="G61" s="4">
        <f t="shared" si="23"/>
        <v>7000</v>
      </c>
      <c r="H61" s="4">
        <f t="shared" si="23"/>
        <v>7000</v>
      </c>
      <c r="I61" s="4">
        <f t="shared" si="23"/>
        <v>33500</v>
      </c>
    </row>
    <row r="62" spans="1:9" x14ac:dyDescent="0.25">
      <c r="A62" s="1"/>
      <c r="B62" s="1"/>
      <c r="C62" s="10" t="s">
        <v>7</v>
      </c>
      <c r="D62" s="8">
        <f t="shared" si="13"/>
        <v>75000</v>
      </c>
      <c r="E62" s="4">
        <f t="shared" si="23"/>
        <v>0</v>
      </c>
      <c r="F62" s="4">
        <f t="shared" si="23"/>
        <v>75000</v>
      </c>
      <c r="G62" s="4">
        <f t="shared" si="23"/>
        <v>0</v>
      </c>
      <c r="H62" s="4">
        <f t="shared" si="23"/>
        <v>0</v>
      </c>
      <c r="I62" s="4">
        <f t="shared" si="23"/>
        <v>0</v>
      </c>
    </row>
    <row r="63" spans="1:9" x14ac:dyDescent="0.25">
      <c r="A63" s="1" t="s">
        <v>16</v>
      </c>
      <c r="B63" s="1" t="s">
        <v>17</v>
      </c>
      <c r="C63" s="1"/>
      <c r="D63" s="8">
        <f t="shared" si="13"/>
        <v>329559.19</v>
      </c>
      <c r="E63" s="6">
        <f>SUM(E65:E67)+E69</f>
        <v>100519.19</v>
      </c>
      <c r="F63" s="6">
        <f t="shared" ref="F63" si="24">SUM(F65:F67)+F69</f>
        <v>115135</v>
      </c>
      <c r="G63" s="6">
        <f t="shared" ref="G63" si="25">SUM(G65:G67)+G69</f>
        <v>40189</v>
      </c>
      <c r="H63" s="6">
        <f t="shared" ref="H63:I63" si="26">SUM(H65:H67)+H69</f>
        <v>40216</v>
      </c>
      <c r="I63" s="6">
        <f t="shared" si="26"/>
        <v>33500</v>
      </c>
    </row>
    <row r="64" spans="1:9" x14ac:dyDescent="0.25">
      <c r="A64" s="1"/>
      <c r="B64" s="1"/>
      <c r="C64" s="2" t="s">
        <v>22</v>
      </c>
      <c r="D64" s="8">
        <f t="shared" si="13"/>
        <v>200059.19</v>
      </c>
      <c r="E64" s="6">
        <f>E65+E66+E67</f>
        <v>100519.19</v>
      </c>
      <c r="F64" s="6">
        <f t="shared" ref="F64:I64" si="27">F65+F66+F67</f>
        <v>33135</v>
      </c>
      <c r="G64" s="6">
        <f t="shared" si="27"/>
        <v>33189</v>
      </c>
      <c r="H64" s="6">
        <f t="shared" si="27"/>
        <v>33216</v>
      </c>
      <c r="I64" s="6">
        <f t="shared" si="27"/>
        <v>0</v>
      </c>
    </row>
    <row r="65" spans="1:9" x14ac:dyDescent="0.25">
      <c r="A65" s="1"/>
      <c r="B65" s="1"/>
      <c r="C65" s="1" t="s">
        <v>5</v>
      </c>
      <c r="D65" s="8">
        <f t="shared" si="13"/>
        <v>0</v>
      </c>
      <c r="E65" s="1"/>
      <c r="F65" s="1"/>
      <c r="G65" s="1"/>
      <c r="H65" s="1"/>
      <c r="I65" s="1"/>
    </row>
    <row r="66" spans="1:9" x14ac:dyDescent="0.25">
      <c r="A66" s="1"/>
      <c r="B66" s="1"/>
      <c r="C66" s="1" t="s">
        <v>21</v>
      </c>
      <c r="D66" s="8">
        <f t="shared" si="13"/>
        <v>125059.19</v>
      </c>
      <c r="E66" s="1">
        <v>25519.19</v>
      </c>
      <c r="F66" s="1">
        <v>33135</v>
      </c>
      <c r="G66" s="1">
        <v>33189</v>
      </c>
      <c r="H66" s="1">
        <v>33216</v>
      </c>
      <c r="I66" s="1"/>
    </row>
    <row r="67" spans="1:9" s="11" customFormat="1" x14ac:dyDescent="0.25">
      <c r="A67" s="10"/>
      <c r="B67" s="10"/>
      <c r="C67" s="10" t="s">
        <v>7</v>
      </c>
      <c r="D67" s="8">
        <f t="shared" si="13"/>
        <v>75000</v>
      </c>
      <c r="E67" s="12">
        <v>75000</v>
      </c>
      <c r="F67" s="12"/>
      <c r="G67" s="12"/>
      <c r="H67" s="12"/>
      <c r="I67" s="12"/>
    </row>
    <row r="68" spans="1:9" x14ac:dyDescent="0.25">
      <c r="A68" s="1"/>
      <c r="B68" s="1"/>
      <c r="C68" s="1" t="s">
        <v>8</v>
      </c>
      <c r="D68" s="8">
        <f t="shared" si="13"/>
        <v>200059.19</v>
      </c>
      <c r="E68" s="9">
        <f>E63-E69</f>
        <v>100519.19</v>
      </c>
      <c r="F68" s="9">
        <f t="shared" ref="F68:I68" si="28">F63-F69</f>
        <v>33135</v>
      </c>
      <c r="G68" s="9">
        <f t="shared" si="28"/>
        <v>33189</v>
      </c>
      <c r="H68" s="9">
        <f t="shared" si="28"/>
        <v>33216</v>
      </c>
      <c r="I68" s="9">
        <f t="shared" si="28"/>
        <v>0</v>
      </c>
    </row>
    <row r="69" spans="1:9" x14ac:dyDescent="0.25">
      <c r="A69" s="1"/>
      <c r="B69" s="1"/>
      <c r="C69" s="1" t="s">
        <v>9</v>
      </c>
      <c r="D69" s="8">
        <f t="shared" si="13"/>
        <v>129500</v>
      </c>
      <c r="E69" s="17">
        <f>SUM(E70:E72)</f>
        <v>0</v>
      </c>
      <c r="F69" s="17">
        <f t="shared" ref="F69:I69" si="29">SUM(F70:F72)</f>
        <v>82000</v>
      </c>
      <c r="G69" s="17">
        <f t="shared" si="29"/>
        <v>7000</v>
      </c>
      <c r="H69" s="17">
        <f t="shared" si="29"/>
        <v>7000</v>
      </c>
      <c r="I69" s="17">
        <f t="shared" si="29"/>
        <v>33500</v>
      </c>
    </row>
    <row r="70" spans="1:9" x14ac:dyDescent="0.25">
      <c r="A70" s="1"/>
      <c r="B70" s="1"/>
      <c r="C70" s="1" t="s">
        <v>5</v>
      </c>
      <c r="D70" s="8">
        <f t="shared" si="13"/>
        <v>0</v>
      </c>
      <c r="E70" s="10"/>
      <c r="F70" s="10"/>
      <c r="G70" s="1"/>
      <c r="H70" s="1"/>
      <c r="I70" s="1"/>
    </row>
    <row r="71" spans="1:9" x14ac:dyDescent="0.25">
      <c r="A71" s="1"/>
      <c r="B71" s="1"/>
      <c r="C71" s="1" t="s">
        <v>6</v>
      </c>
      <c r="D71" s="8">
        <f t="shared" si="13"/>
        <v>54500</v>
      </c>
      <c r="E71" s="10"/>
      <c r="F71" s="10">
        <v>7000</v>
      </c>
      <c r="G71" s="1">
        <v>7000</v>
      </c>
      <c r="H71" s="1">
        <v>7000</v>
      </c>
      <c r="I71" s="1">
        <v>33500</v>
      </c>
    </row>
    <row r="72" spans="1:9" x14ac:dyDescent="0.25">
      <c r="A72" s="1"/>
      <c r="B72" s="1"/>
      <c r="C72" s="10" t="s">
        <v>7</v>
      </c>
      <c r="D72" s="8">
        <f t="shared" si="13"/>
        <v>75000</v>
      </c>
      <c r="E72" s="10"/>
      <c r="F72" s="10">
        <v>75000</v>
      </c>
      <c r="G72" s="1"/>
      <c r="H72" s="1"/>
      <c r="I72" s="1"/>
    </row>
    <row r="73" spans="1:9" x14ac:dyDescent="0.25">
      <c r="A73" s="1" t="s">
        <v>18</v>
      </c>
      <c r="B73" s="1" t="s">
        <v>19</v>
      </c>
      <c r="C73" s="1"/>
      <c r="D73" s="8">
        <f t="shared" si="13"/>
        <v>3000</v>
      </c>
      <c r="E73" s="6">
        <f>SUM(E75:E77)+E79</f>
        <v>3000</v>
      </c>
      <c r="F73" s="6">
        <f t="shared" ref="F73" si="30">SUM(F75:F77)+F79</f>
        <v>0</v>
      </c>
      <c r="G73" s="6">
        <f t="shared" ref="G73" si="31">SUM(G75:G77)+G79</f>
        <v>0</v>
      </c>
      <c r="H73" s="6">
        <f t="shared" ref="H73:I73" si="32">SUM(H75:H77)+H79</f>
        <v>0</v>
      </c>
      <c r="I73" s="6">
        <f t="shared" si="32"/>
        <v>0</v>
      </c>
    </row>
    <row r="74" spans="1:9" x14ac:dyDescent="0.25">
      <c r="A74" s="1"/>
      <c r="B74" s="1"/>
      <c r="C74" s="2" t="s">
        <v>22</v>
      </c>
      <c r="D74" s="8">
        <f t="shared" si="13"/>
        <v>3000</v>
      </c>
      <c r="E74" s="6">
        <f>E75+E76+E77</f>
        <v>3000</v>
      </c>
      <c r="F74" s="6">
        <f t="shared" ref="F74:I74" si="33">F75+F76+F77</f>
        <v>0</v>
      </c>
      <c r="G74" s="6">
        <f t="shared" si="33"/>
        <v>0</v>
      </c>
      <c r="H74" s="6">
        <f t="shared" si="33"/>
        <v>0</v>
      </c>
      <c r="I74" s="6">
        <f t="shared" si="33"/>
        <v>0</v>
      </c>
    </row>
    <row r="75" spans="1:9" x14ac:dyDescent="0.25">
      <c r="A75" s="1"/>
      <c r="B75" s="1"/>
      <c r="C75" s="1" t="s">
        <v>5</v>
      </c>
      <c r="D75" s="8">
        <f t="shared" si="13"/>
        <v>0</v>
      </c>
      <c r="E75" s="1"/>
      <c r="F75" s="1"/>
      <c r="G75" s="1"/>
      <c r="H75" s="1"/>
      <c r="I75" s="1"/>
    </row>
    <row r="76" spans="1:9" x14ac:dyDescent="0.25">
      <c r="A76" s="1"/>
      <c r="B76" s="1"/>
      <c r="C76" s="1" t="s">
        <v>6</v>
      </c>
      <c r="D76" s="8">
        <f t="shared" si="13"/>
        <v>3000</v>
      </c>
      <c r="E76" s="1">
        <v>3000</v>
      </c>
      <c r="F76" s="1"/>
      <c r="G76" s="1"/>
      <c r="H76" s="1"/>
      <c r="I76" s="1"/>
    </row>
    <row r="77" spans="1:9" s="11" customFormat="1" x14ac:dyDescent="0.25">
      <c r="A77" s="10"/>
      <c r="B77" s="10"/>
      <c r="C77" s="10" t="s">
        <v>7</v>
      </c>
      <c r="D77" s="8">
        <f t="shared" si="13"/>
        <v>0</v>
      </c>
      <c r="E77" s="12"/>
      <c r="F77" s="12"/>
      <c r="G77" s="12"/>
      <c r="H77" s="12"/>
      <c r="I77" s="12"/>
    </row>
    <row r="78" spans="1:9" x14ac:dyDescent="0.25">
      <c r="A78" s="1"/>
      <c r="B78" s="1"/>
      <c r="C78" s="1" t="s">
        <v>8</v>
      </c>
      <c r="D78" s="8">
        <f t="shared" si="13"/>
        <v>3000</v>
      </c>
      <c r="E78" s="9">
        <f>E73-E79</f>
        <v>3000</v>
      </c>
      <c r="F78" s="9">
        <f t="shared" ref="F78:I78" si="34">F73-F79</f>
        <v>0</v>
      </c>
      <c r="G78" s="9">
        <f t="shared" si="34"/>
        <v>0</v>
      </c>
      <c r="H78" s="9">
        <f t="shared" si="34"/>
        <v>0</v>
      </c>
      <c r="I78" s="9">
        <f t="shared" si="34"/>
        <v>0</v>
      </c>
    </row>
    <row r="79" spans="1:9" x14ac:dyDescent="0.25">
      <c r="A79" s="1"/>
      <c r="B79" s="1"/>
      <c r="C79" s="1" t="s">
        <v>9</v>
      </c>
      <c r="D79" s="8">
        <f t="shared" si="13"/>
        <v>0</v>
      </c>
      <c r="E79" s="17">
        <f>SUM(E80:E82)</f>
        <v>0</v>
      </c>
      <c r="F79" s="17">
        <f t="shared" ref="F79:I79" si="35">SUM(F80:F82)</f>
        <v>0</v>
      </c>
      <c r="G79" s="17">
        <f t="shared" si="35"/>
        <v>0</v>
      </c>
      <c r="H79" s="17">
        <f t="shared" si="35"/>
        <v>0</v>
      </c>
      <c r="I79" s="17">
        <f t="shared" si="35"/>
        <v>0</v>
      </c>
    </row>
    <row r="80" spans="1:9" x14ac:dyDescent="0.25">
      <c r="A80" s="1"/>
      <c r="B80" s="1"/>
      <c r="C80" s="1" t="s">
        <v>5</v>
      </c>
      <c r="D80" s="8">
        <f t="shared" si="13"/>
        <v>0</v>
      </c>
      <c r="E80" s="1"/>
      <c r="F80" s="1"/>
      <c r="G80" s="1"/>
      <c r="H80" s="1"/>
      <c r="I80" s="1"/>
    </row>
    <row r="81" spans="1:9" x14ac:dyDescent="0.25">
      <c r="A81" s="1"/>
      <c r="B81" s="1"/>
      <c r="C81" s="1" t="s">
        <v>6</v>
      </c>
      <c r="D81" s="8">
        <f t="shared" si="13"/>
        <v>0</v>
      </c>
      <c r="E81" s="10"/>
      <c r="F81" s="10"/>
      <c r="G81" s="10"/>
      <c r="H81" s="10"/>
      <c r="I81" s="10"/>
    </row>
    <row r="82" spans="1:9" x14ac:dyDescent="0.25">
      <c r="A82" s="1"/>
      <c r="B82" s="1"/>
      <c r="C82" s="10" t="s">
        <v>7</v>
      </c>
      <c r="D82" s="8">
        <f t="shared" si="13"/>
        <v>0</v>
      </c>
      <c r="E82" s="1"/>
      <c r="F82" s="1"/>
      <c r="G82" s="1"/>
      <c r="H82" s="1"/>
      <c r="I82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2"/>
  <sheetViews>
    <sheetView workbookViewId="0">
      <pane xSplit="3" ySplit="2" topLeftCell="D76" activePane="bottomRight" state="frozen"/>
      <selection pane="topRight" activeCell="D1" sqref="D1"/>
      <selection pane="bottomLeft" activeCell="A3" sqref="A3"/>
      <selection pane="bottomRight" sqref="A1:XFD1048576"/>
    </sheetView>
  </sheetViews>
  <sheetFormatPr defaultRowHeight="15" x14ac:dyDescent="0.25"/>
  <cols>
    <col min="1" max="1" width="4.85546875" customWidth="1"/>
    <col min="2" max="2" width="15.7109375" customWidth="1"/>
    <col min="3" max="3" width="8.85546875" customWidth="1"/>
    <col min="4" max="4" width="12.140625" customWidth="1"/>
    <col min="5" max="5" width="11.5703125" customWidth="1"/>
    <col min="6" max="6" width="11.28515625" customWidth="1"/>
    <col min="7" max="7" width="11.7109375" customWidth="1"/>
    <col min="8" max="8" width="10.7109375" customWidth="1"/>
    <col min="9" max="9" width="10.140625" customWidth="1"/>
    <col min="11" max="11" width="11.5703125" customWidth="1"/>
  </cols>
  <sheetData>
    <row r="2" spans="1:11" x14ac:dyDescent="0.25">
      <c r="A2" s="1" t="s">
        <v>0</v>
      </c>
      <c r="B2" s="1" t="s">
        <v>1</v>
      </c>
      <c r="C2" s="1" t="s">
        <v>2</v>
      </c>
      <c r="D2" s="1" t="s">
        <v>3</v>
      </c>
      <c r="E2" s="7">
        <v>2018</v>
      </c>
      <c r="F2" s="1">
        <v>2019</v>
      </c>
      <c r="G2" s="1">
        <v>2020</v>
      </c>
      <c r="H2" s="1">
        <v>2021</v>
      </c>
      <c r="I2" s="1">
        <v>2022</v>
      </c>
    </row>
    <row r="3" spans="1:11" x14ac:dyDescent="0.25">
      <c r="A3" s="7">
        <v>1</v>
      </c>
      <c r="B3" s="7"/>
      <c r="C3" s="7"/>
      <c r="D3" s="8">
        <f t="shared" ref="D3:D34" si="0">SUM(E3:I3)</f>
        <v>1221616.83</v>
      </c>
      <c r="E3" s="8">
        <f>E13+E83+E53</f>
        <v>131073.66</v>
      </c>
      <c r="F3" s="8">
        <f t="shared" ref="F3:I3" si="1">F13+F83+F53</f>
        <v>330214.27</v>
      </c>
      <c r="G3" s="8">
        <f t="shared" si="1"/>
        <v>253330.3</v>
      </c>
      <c r="H3" s="8">
        <f t="shared" si="1"/>
        <v>253357.3</v>
      </c>
      <c r="I3" s="8">
        <f t="shared" si="1"/>
        <v>253641.3</v>
      </c>
      <c r="K3" s="14">
        <f>SUM(D5:D7)+D9</f>
        <v>1221616.83</v>
      </c>
    </row>
    <row r="4" spans="1:11" x14ac:dyDescent="0.25">
      <c r="A4" s="7"/>
      <c r="B4" s="7"/>
      <c r="C4" s="7" t="s">
        <v>22</v>
      </c>
      <c r="D4" s="8">
        <f t="shared" si="0"/>
        <v>365446.27999999997</v>
      </c>
      <c r="E4" s="8">
        <f t="shared" ref="E4:I4" si="2">E14+E84+E54</f>
        <v>131073.66</v>
      </c>
      <c r="F4" s="8">
        <f t="shared" si="2"/>
        <v>157385.01999999999</v>
      </c>
      <c r="G4" s="8">
        <f t="shared" si="2"/>
        <v>38530.300000000003</v>
      </c>
      <c r="H4" s="8">
        <f t="shared" si="2"/>
        <v>38457.300000000003</v>
      </c>
      <c r="I4" s="8">
        <f t="shared" si="2"/>
        <v>0</v>
      </c>
      <c r="K4" s="15"/>
    </row>
    <row r="5" spans="1:11" x14ac:dyDescent="0.25">
      <c r="A5" s="7"/>
      <c r="B5" s="7"/>
      <c r="C5" s="7" t="s">
        <v>5</v>
      </c>
      <c r="D5" s="8">
        <f t="shared" si="0"/>
        <v>0</v>
      </c>
      <c r="E5" s="8">
        <f t="shared" ref="E5:I5" si="3">E15+E85+E55</f>
        <v>0</v>
      </c>
      <c r="F5" s="8">
        <f t="shared" si="3"/>
        <v>0</v>
      </c>
      <c r="G5" s="8">
        <f t="shared" si="3"/>
        <v>0</v>
      </c>
      <c r="H5" s="8">
        <f t="shared" si="3"/>
        <v>0</v>
      </c>
      <c r="I5" s="8">
        <f t="shared" si="3"/>
        <v>0</v>
      </c>
    </row>
    <row r="6" spans="1:11" x14ac:dyDescent="0.25">
      <c r="A6" s="7"/>
      <c r="B6" s="7"/>
      <c r="C6" s="7" t="s">
        <v>6</v>
      </c>
      <c r="D6" s="8">
        <f t="shared" si="0"/>
        <v>165691.49</v>
      </c>
      <c r="E6" s="8">
        <f t="shared" ref="E6:I6" si="4">E16+E86+E56</f>
        <v>54151.49</v>
      </c>
      <c r="F6" s="8">
        <f t="shared" si="4"/>
        <v>45135</v>
      </c>
      <c r="G6" s="8">
        <f t="shared" si="4"/>
        <v>33189</v>
      </c>
      <c r="H6" s="8">
        <f t="shared" si="4"/>
        <v>33216</v>
      </c>
      <c r="I6" s="8">
        <f t="shared" si="4"/>
        <v>0</v>
      </c>
    </row>
    <row r="7" spans="1:11" x14ac:dyDescent="0.25">
      <c r="A7" s="7"/>
      <c r="B7" s="7"/>
      <c r="C7" s="7" t="s">
        <v>7</v>
      </c>
      <c r="D7" s="8">
        <f t="shared" si="0"/>
        <v>199754.78999999998</v>
      </c>
      <c r="E7" s="8">
        <f t="shared" ref="E7:I7" si="5">E17+E87+E57</f>
        <v>76922.17</v>
      </c>
      <c r="F7" s="8">
        <f t="shared" si="5"/>
        <v>112250.02</v>
      </c>
      <c r="G7" s="8">
        <f t="shared" si="5"/>
        <v>5341.3</v>
      </c>
      <c r="H7" s="8">
        <f t="shared" si="5"/>
        <v>5241.3</v>
      </c>
      <c r="I7" s="8">
        <f t="shared" si="5"/>
        <v>0</v>
      </c>
    </row>
    <row r="8" spans="1:11" x14ac:dyDescent="0.25">
      <c r="A8" s="7"/>
      <c r="B8" s="7"/>
      <c r="C8" s="7" t="s">
        <v>8</v>
      </c>
      <c r="D8" s="8">
        <f t="shared" si="0"/>
        <v>365446.28</v>
      </c>
      <c r="E8" s="8">
        <f t="shared" ref="E8:I8" si="6">E18+E88+E58</f>
        <v>131073.66</v>
      </c>
      <c r="F8" s="8">
        <f t="shared" si="6"/>
        <v>157385.02000000002</v>
      </c>
      <c r="G8" s="8">
        <f t="shared" si="6"/>
        <v>38530.300000000003</v>
      </c>
      <c r="H8" s="8">
        <f t="shared" si="6"/>
        <v>38457.300000000003</v>
      </c>
      <c r="I8" s="8">
        <f t="shared" si="6"/>
        <v>0</v>
      </c>
      <c r="K8" s="14">
        <f>SUM(D8:D9)</f>
        <v>1221616.83</v>
      </c>
    </row>
    <row r="9" spans="1:11" x14ac:dyDescent="0.25">
      <c r="A9" s="7"/>
      <c r="B9" s="7"/>
      <c r="C9" s="7" t="s">
        <v>9</v>
      </c>
      <c r="D9" s="8">
        <f t="shared" si="0"/>
        <v>856170.55</v>
      </c>
      <c r="E9" s="8">
        <f t="shared" ref="E9:I9" si="7">E19+E89+E59</f>
        <v>0</v>
      </c>
      <c r="F9" s="8">
        <f t="shared" si="7"/>
        <v>172829.25</v>
      </c>
      <c r="G9" s="8">
        <f t="shared" si="7"/>
        <v>214800</v>
      </c>
      <c r="H9" s="8">
        <f t="shared" si="7"/>
        <v>214900</v>
      </c>
      <c r="I9" s="8">
        <f t="shared" si="7"/>
        <v>253641.3</v>
      </c>
      <c r="K9" s="14">
        <f>SUM(D10:D12)</f>
        <v>856170.55</v>
      </c>
    </row>
    <row r="10" spans="1:11" x14ac:dyDescent="0.25">
      <c r="A10" s="7"/>
      <c r="B10" s="7"/>
      <c r="C10" s="1" t="s">
        <v>5</v>
      </c>
      <c r="D10" s="8">
        <f t="shared" si="0"/>
        <v>0</v>
      </c>
      <c r="E10" s="8">
        <f t="shared" ref="E10:I10" si="8">E20+E90+E60</f>
        <v>0</v>
      </c>
      <c r="F10" s="8">
        <f t="shared" si="8"/>
        <v>0</v>
      </c>
      <c r="G10" s="8">
        <f t="shared" si="8"/>
        <v>0</v>
      </c>
      <c r="H10" s="8">
        <f t="shared" si="8"/>
        <v>0</v>
      </c>
      <c r="I10" s="8">
        <f t="shared" si="8"/>
        <v>0</v>
      </c>
    </row>
    <row r="11" spans="1:11" x14ac:dyDescent="0.25">
      <c r="A11" s="7"/>
      <c r="B11" s="7"/>
      <c r="C11" s="1" t="s">
        <v>6</v>
      </c>
      <c r="D11" s="8">
        <f t="shared" si="0"/>
        <v>755160.83000000007</v>
      </c>
      <c r="E11" s="8">
        <f t="shared" ref="E11:I11" si="9">E21+E91+E61</f>
        <v>0</v>
      </c>
      <c r="F11" s="8">
        <f t="shared" si="9"/>
        <v>96760.83</v>
      </c>
      <c r="G11" s="8">
        <f t="shared" si="9"/>
        <v>208300</v>
      </c>
      <c r="H11" s="8">
        <f t="shared" si="9"/>
        <v>208300</v>
      </c>
      <c r="I11" s="8">
        <f t="shared" si="9"/>
        <v>241800</v>
      </c>
    </row>
    <row r="12" spans="1:11" x14ac:dyDescent="0.25">
      <c r="A12" s="7"/>
      <c r="B12" s="7"/>
      <c r="C12" s="10" t="s">
        <v>7</v>
      </c>
      <c r="D12" s="8">
        <f t="shared" si="0"/>
        <v>101009.72</v>
      </c>
      <c r="E12" s="8">
        <f t="shared" ref="E12:I12" si="10">E22+E92+E62</f>
        <v>0</v>
      </c>
      <c r="F12" s="8">
        <f t="shared" si="10"/>
        <v>76068.42</v>
      </c>
      <c r="G12" s="8">
        <f t="shared" si="10"/>
        <v>6500</v>
      </c>
      <c r="H12" s="8">
        <f t="shared" si="10"/>
        <v>6600</v>
      </c>
      <c r="I12" s="8">
        <f t="shared" si="10"/>
        <v>11841.3</v>
      </c>
    </row>
    <row r="13" spans="1:11" s="3" customFormat="1" x14ac:dyDescent="0.25">
      <c r="A13" s="2">
        <v>2</v>
      </c>
      <c r="B13" s="2" t="s">
        <v>4</v>
      </c>
      <c r="C13" s="2"/>
      <c r="D13" s="8">
        <f t="shared" si="0"/>
        <v>345963.48000000004</v>
      </c>
      <c r="E13" s="5">
        <f>SUM(E15:E17)+E19</f>
        <v>27554.47</v>
      </c>
      <c r="F13" s="5">
        <f t="shared" ref="F13:H13" si="11">SUM(F15:F17)+F19</f>
        <v>79214.27</v>
      </c>
      <c r="G13" s="5">
        <f t="shared" si="11"/>
        <v>79731.58</v>
      </c>
      <c r="H13" s="5">
        <f t="shared" si="11"/>
        <v>79731.58</v>
      </c>
      <c r="I13" s="5">
        <f>SUM(I15:I17)+I19</f>
        <v>79731.58</v>
      </c>
      <c r="K13" s="13"/>
    </row>
    <row r="14" spans="1:11" s="3" customFormat="1" x14ac:dyDescent="0.25">
      <c r="A14" s="2"/>
      <c r="B14" s="2"/>
      <c r="C14" s="2" t="s">
        <v>22</v>
      </c>
      <c r="D14" s="8">
        <f t="shared" si="0"/>
        <v>41671.07</v>
      </c>
      <c r="E14" s="4">
        <f>E24+E34+E44</f>
        <v>27554.47</v>
      </c>
      <c r="F14" s="4">
        <f t="shared" ref="F14:I14" si="12">F24+F34+F44</f>
        <v>4753.4399999999996</v>
      </c>
      <c r="G14" s="4">
        <f t="shared" si="12"/>
        <v>4731.58</v>
      </c>
      <c r="H14" s="4">
        <f t="shared" si="12"/>
        <v>4631.58</v>
      </c>
      <c r="I14" s="4">
        <f t="shared" si="12"/>
        <v>0</v>
      </c>
      <c r="K14" s="13"/>
    </row>
    <row r="15" spans="1:11" x14ac:dyDescent="0.25">
      <c r="A15" s="1"/>
      <c r="B15" s="1"/>
      <c r="C15" s="1" t="s">
        <v>5</v>
      </c>
      <c r="D15" s="8">
        <f t="shared" si="0"/>
        <v>0</v>
      </c>
      <c r="E15" s="4">
        <f t="shared" ref="E15:I22" si="13">E25+E35+E45</f>
        <v>0</v>
      </c>
      <c r="F15" s="4">
        <f t="shared" si="13"/>
        <v>0</v>
      </c>
      <c r="G15" s="4">
        <f t="shared" si="13"/>
        <v>0</v>
      </c>
      <c r="H15" s="4">
        <f t="shared" si="13"/>
        <v>0</v>
      </c>
      <c r="I15" s="4">
        <f t="shared" si="13"/>
        <v>0</v>
      </c>
    </row>
    <row r="16" spans="1:11" x14ac:dyDescent="0.25">
      <c r="A16" s="1"/>
      <c r="B16" s="1"/>
      <c r="C16" s="1" t="s">
        <v>6</v>
      </c>
      <c r="D16" s="8">
        <f t="shared" si="0"/>
        <v>25632.3</v>
      </c>
      <c r="E16" s="4">
        <f t="shared" si="13"/>
        <v>25632.3</v>
      </c>
      <c r="F16" s="4">
        <f t="shared" si="13"/>
        <v>0</v>
      </c>
      <c r="G16" s="4">
        <f t="shared" si="13"/>
        <v>0</v>
      </c>
      <c r="H16" s="4">
        <f t="shared" si="13"/>
        <v>0</v>
      </c>
      <c r="I16" s="4">
        <f t="shared" si="13"/>
        <v>0</v>
      </c>
    </row>
    <row r="17" spans="1:9" x14ac:dyDescent="0.25">
      <c r="A17" s="1"/>
      <c r="B17" s="1"/>
      <c r="C17" s="1" t="s">
        <v>7</v>
      </c>
      <c r="D17" s="8">
        <f t="shared" si="0"/>
        <v>16038.769999999999</v>
      </c>
      <c r="E17" s="4">
        <f t="shared" si="13"/>
        <v>1922.17</v>
      </c>
      <c r="F17" s="4">
        <f t="shared" si="13"/>
        <v>4753.4399999999996</v>
      </c>
      <c r="G17" s="4">
        <f t="shared" si="13"/>
        <v>4731.58</v>
      </c>
      <c r="H17" s="4">
        <f t="shared" si="13"/>
        <v>4631.58</v>
      </c>
      <c r="I17" s="4">
        <f t="shared" si="13"/>
        <v>0</v>
      </c>
    </row>
    <row r="18" spans="1:9" x14ac:dyDescent="0.25">
      <c r="A18" s="1"/>
      <c r="B18" s="1"/>
      <c r="C18" s="1" t="s">
        <v>8</v>
      </c>
      <c r="D18" s="8">
        <f t="shared" si="0"/>
        <v>41671.070000000007</v>
      </c>
      <c r="E18" s="4">
        <f t="shared" si="13"/>
        <v>27554.47</v>
      </c>
      <c r="F18" s="4">
        <f t="shared" si="13"/>
        <v>4753.4400000000023</v>
      </c>
      <c r="G18" s="4">
        <f t="shared" si="13"/>
        <v>4731.5800000000017</v>
      </c>
      <c r="H18" s="4">
        <f t="shared" si="13"/>
        <v>4631.5800000000017</v>
      </c>
      <c r="I18" s="4">
        <f t="shared" si="13"/>
        <v>0</v>
      </c>
    </row>
    <row r="19" spans="1:9" x14ac:dyDescent="0.25">
      <c r="A19" s="1"/>
      <c r="B19" s="1"/>
      <c r="C19" s="1" t="s">
        <v>9</v>
      </c>
      <c r="D19" s="8">
        <f t="shared" si="0"/>
        <v>304292.41000000003</v>
      </c>
      <c r="E19" s="4">
        <f t="shared" si="13"/>
        <v>0</v>
      </c>
      <c r="F19" s="4">
        <f t="shared" si="13"/>
        <v>74460.83</v>
      </c>
      <c r="G19" s="4">
        <f t="shared" si="13"/>
        <v>75000</v>
      </c>
      <c r="H19" s="4">
        <f t="shared" si="13"/>
        <v>75100</v>
      </c>
      <c r="I19" s="4">
        <f t="shared" si="13"/>
        <v>79731.58</v>
      </c>
    </row>
    <row r="20" spans="1:9" x14ac:dyDescent="0.25">
      <c r="A20" s="1"/>
      <c r="B20" s="1"/>
      <c r="C20" s="1" t="s">
        <v>5</v>
      </c>
      <c r="D20" s="8">
        <f t="shared" si="0"/>
        <v>0</v>
      </c>
      <c r="E20" s="4">
        <f t="shared" si="13"/>
        <v>0</v>
      </c>
      <c r="F20" s="4">
        <f t="shared" si="13"/>
        <v>0</v>
      </c>
      <c r="G20" s="4">
        <f t="shared" si="13"/>
        <v>0</v>
      </c>
      <c r="H20" s="4">
        <f t="shared" si="13"/>
        <v>0</v>
      </c>
      <c r="I20" s="4">
        <f t="shared" si="13"/>
        <v>0</v>
      </c>
    </row>
    <row r="21" spans="1:9" x14ac:dyDescent="0.25">
      <c r="A21" s="1"/>
      <c r="B21" s="1"/>
      <c r="C21" s="1" t="s">
        <v>6</v>
      </c>
      <c r="D21" s="8">
        <f t="shared" si="0"/>
        <v>299460.83</v>
      </c>
      <c r="E21" s="4">
        <f t="shared" si="13"/>
        <v>0</v>
      </c>
      <c r="F21" s="4">
        <f t="shared" si="13"/>
        <v>74460.83</v>
      </c>
      <c r="G21" s="4">
        <f t="shared" si="13"/>
        <v>75000</v>
      </c>
      <c r="H21" s="4">
        <f t="shared" si="13"/>
        <v>75000</v>
      </c>
      <c r="I21" s="4">
        <f t="shared" si="13"/>
        <v>75000</v>
      </c>
    </row>
    <row r="22" spans="1:9" x14ac:dyDescent="0.25">
      <c r="A22" s="1"/>
      <c r="B22" s="1"/>
      <c r="C22" s="10" t="s">
        <v>7</v>
      </c>
      <c r="D22" s="8">
        <f t="shared" si="0"/>
        <v>4831.58</v>
      </c>
      <c r="E22" s="4">
        <f t="shared" si="13"/>
        <v>0</v>
      </c>
      <c r="F22" s="4">
        <f t="shared" si="13"/>
        <v>0</v>
      </c>
      <c r="G22" s="4">
        <f t="shared" si="13"/>
        <v>0</v>
      </c>
      <c r="H22" s="4">
        <f t="shared" si="13"/>
        <v>100</v>
      </c>
      <c r="I22" s="4">
        <f t="shared" si="13"/>
        <v>4731.58</v>
      </c>
    </row>
    <row r="23" spans="1:9" x14ac:dyDescent="0.25">
      <c r="A23" s="1" t="s">
        <v>10</v>
      </c>
      <c r="B23" s="1" t="s">
        <v>23</v>
      </c>
      <c r="C23" s="1"/>
      <c r="D23" s="8">
        <f t="shared" si="0"/>
        <v>345563.48000000004</v>
      </c>
      <c r="E23" s="6">
        <f>SUM(E25:E27)+E29</f>
        <v>27554.47</v>
      </c>
      <c r="F23" s="6">
        <f t="shared" ref="F23:I23" si="14">SUM(F25:F27)+F29</f>
        <v>79114.27</v>
      </c>
      <c r="G23" s="6">
        <f t="shared" si="14"/>
        <v>79631.58</v>
      </c>
      <c r="H23" s="6">
        <f t="shared" si="14"/>
        <v>79631.58</v>
      </c>
      <c r="I23" s="6">
        <f t="shared" si="14"/>
        <v>79631.58</v>
      </c>
    </row>
    <row r="24" spans="1:9" x14ac:dyDescent="0.25">
      <c r="A24" s="1"/>
      <c r="B24" s="1"/>
      <c r="C24" s="2" t="s">
        <v>22</v>
      </c>
      <c r="D24" s="8">
        <f t="shared" si="0"/>
        <v>41471.07</v>
      </c>
      <c r="E24" s="20">
        <f>E25+E26+E27</f>
        <v>27554.47</v>
      </c>
      <c r="F24" s="20">
        <f t="shared" ref="F24:I24" si="15">F25+F26+F27</f>
        <v>4653.4399999999996</v>
      </c>
      <c r="G24" s="20">
        <f t="shared" si="15"/>
        <v>4631.58</v>
      </c>
      <c r="H24" s="20">
        <f t="shared" si="15"/>
        <v>4631.58</v>
      </c>
      <c r="I24" s="20">
        <f t="shared" si="15"/>
        <v>0</v>
      </c>
    </row>
    <row r="25" spans="1:9" x14ac:dyDescent="0.25">
      <c r="A25" s="1"/>
      <c r="B25" s="1"/>
      <c r="C25" s="1" t="s">
        <v>5</v>
      </c>
      <c r="D25" s="8">
        <f t="shared" si="0"/>
        <v>0</v>
      </c>
      <c r="E25" s="10"/>
      <c r="F25" s="1"/>
      <c r="G25" s="1"/>
      <c r="H25" s="1"/>
      <c r="I25" s="1"/>
    </row>
    <row r="26" spans="1:9" x14ac:dyDescent="0.25">
      <c r="A26" s="1"/>
      <c r="B26" s="1"/>
      <c r="C26" s="1" t="s">
        <v>6</v>
      </c>
      <c r="D26" s="8">
        <f t="shared" si="0"/>
        <v>25632.3</v>
      </c>
      <c r="E26" s="7">
        <f>25095.27+537.03</f>
        <v>25632.3</v>
      </c>
      <c r="F26" s="1"/>
      <c r="G26" s="1"/>
      <c r="H26" s="1"/>
      <c r="I26" s="1"/>
    </row>
    <row r="27" spans="1:9" s="11" customFormat="1" x14ac:dyDescent="0.25">
      <c r="A27" s="10"/>
      <c r="B27" s="10"/>
      <c r="C27" s="10" t="s">
        <v>7</v>
      </c>
      <c r="D27" s="8">
        <f t="shared" si="0"/>
        <v>15838.769999999999</v>
      </c>
      <c r="E27" s="23">
        <f>1320.8+28.27+573.1</f>
        <v>1922.17</v>
      </c>
      <c r="F27" s="23">
        <f>4631.58+21.86</f>
        <v>4653.4399999999996</v>
      </c>
      <c r="G27" s="23">
        <v>4631.58</v>
      </c>
      <c r="H27" s="23">
        <v>4631.58</v>
      </c>
      <c r="I27" s="12"/>
    </row>
    <row r="28" spans="1:9" x14ac:dyDescent="0.25">
      <c r="A28" s="1"/>
      <c r="B28" s="1"/>
      <c r="C28" s="1" t="s">
        <v>8</v>
      </c>
      <c r="D28" s="8">
        <f t="shared" si="0"/>
        <v>41471.070000000007</v>
      </c>
      <c r="E28" s="9">
        <f>E23-E29</f>
        <v>27554.47</v>
      </c>
      <c r="F28" s="9">
        <f t="shared" ref="F28:I28" si="16">F23-F29</f>
        <v>4653.4400000000023</v>
      </c>
      <c r="G28" s="9">
        <f t="shared" si="16"/>
        <v>4631.5800000000017</v>
      </c>
      <c r="H28" s="9">
        <f t="shared" si="16"/>
        <v>4631.5800000000017</v>
      </c>
      <c r="I28" s="9">
        <f t="shared" si="16"/>
        <v>0</v>
      </c>
    </row>
    <row r="29" spans="1:9" x14ac:dyDescent="0.25">
      <c r="A29" s="1"/>
      <c r="B29" s="1"/>
      <c r="C29" s="1" t="s">
        <v>9</v>
      </c>
      <c r="D29" s="8">
        <f t="shared" si="0"/>
        <v>304092.41000000003</v>
      </c>
      <c r="E29" s="17">
        <f>SUM(E30:E32)</f>
        <v>0</v>
      </c>
      <c r="F29" s="17">
        <f t="shared" ref="F29:I29" si="17">SUM(F30:F32)</f>
        <v>74460.83</v>
      </c>
      <c r="G29" s="17">
        <f t="shared" si="17"/>
        <v>75000</v>
      </c>
      <c r="H29" s="17">
        <f t="shared" si="17"/>
        <v>75000</v>
      </c>
      <c r="I29" s="17">
        <f t="shared" si="17"/>
        <v>79631.58</v>
      </c>
    </row>
    <row r="30" spans="1:9" x14ac:dyDescent="0.25">
      <c r="A30" s="1"/>
      <c r="B30" s="1"/>
      <c r="C30" s="1" t="s">
        <v>5</v>
      </c>
      <c r="D30" s="8">
        <f t="shared" si="0"/>
        <v>0</v>
      </c>
      <c r="E30" s="1"/>
      <c r="F30" s="1"/>
      <c r="G30" s="1"/>
      <c r="H30" s="1"/>
      <c r="I30" s="1"/>
    </row>
    <row r="31" spans="1:9" x14ac:dyDescent="0.25">
      <c r="A31" s="1"/>
      <c r="B31" s="1"/>
      <c r="C31" s="1" t="s">
        <v>6</v>
      </c>
      <c r="D31" s="8">
        <f t="shared" si="0"/>
        <v>299460.83</v>
      </c>
      <c r="E31" s="1">
        <v>0</v>
      </c>
      <c r="F31" s="7">
        <f>79114.27-F27</f>
        <v>74460.83</v>
      </c>
      <c r="G31" s="7">
        <v>75000</v>
      </c>
      <c r="H31" s="7">
        <v>75000</v>
      </c>
      <c r="I31" s="7">
        <v>75000</v>
      </c>
    </row>
    <row r="32" spans="1:9" x14ac:dyDescent="0.25">
      <c r="A32" s="1"/>
      <c r="B32" s="1"/>
      <c r="C32" s="10" t="s">
        <v>7</v>
      </c>
      <c r="D32" s="8">
        <f t="shared" si="0"/>
        <v>4631.58</v>
      </c>
      <c r="E32" s="1"/>
      <c r="F32" s="1"/>
      <c r="G32" s="1"/>
      <c r="H32" s="1"/>
      <c r="I32" s="7">
        <v>4631.58</v>
      </c>
    </row>
    <row r="33" spans="1:9" x14ac:dyDescent="0.25">
      <c r="A33" s="1" t="s">
        <v>12</v>
      </c>
      <c r="B33" s="1" t="s">
        <v>11</v>
      </c>
      <c r="C33" s="1"/>
      <c r="D33" s="8">
        <f t="shared" si="0"/>
        <v>0</v>
      </c>
      <c r="E33" s="6">
        <f>SUM(E35:E37)+E39</f>
        <v>0</v>
      </c>
      <c r="F33" s="24">
        <f t="shared" ref="F33" si="18">SUM(F35:F37)+F39</f>
        <v>0</v>
      </c>
      <c r="G33" s="24">
        <f t="shared" ref="G33" si="19">SUM(G35:G37)+G39</f>
        <v>0</v>
      </c>
      <c r="H33" s="24">
        <f t="shared" ref="H33:I33" si="20">SUM(H35:H37)+H39</f>
        <v>0</v>
      </c>
      <c r="I33" s="24">
        <f t="shared" si="20"/>
        <v>0</v>
      </c>
    </row>
    <row r="34" spans="1:9" x14ac:dyDescent="0.25">
      <c r="A34" s="1"/>
      <c r="B34" s="1"/>
      <c r="C34" s="2" t="s">
        <v>22</v>
      </c>
      <c r="D34" s="8">
        <f t="shared" si="0"/>
        <v>0</v>
      </c>
      <c r="E34" s="6">
        <f>E35+E36+E37</f>
        <v>0</v>
      </c>
      <c r="F34" s="24">
        <f t="shared" ref="F34:I34" si="21">F35+F36+F37</f>
        <v>0</v>
      </c>
      <c r="G34" s="24">
        <f t="shared" si="21"/>
        <v>0</v>
      </c>
      <c r="H34" s="24">
        <f t="shared" si="21"/>
        <v>0</v>
      </c>
      <c r="I34" s="24">
        <f t="shared" si="21"/>
        <v>0</v>
      </c>
    </row>
    <row r="35" spans="1:9" x14ac:dyDescent="0.25">
      <c r="A35" s="1"/>
      <c r="B35" s="1"/>
      <c r="C35" s="1" t="s">
        <v>5</v>
      </c>
      <c r="D35" s="8">
        <f t="shared" ref="D35:D112" si="22">SUM(E35:I35)</f>
        <v>0</v>
      </c>
      <c r="E35" s="10"/>
      <c r="F35" s="25"/>
      <c r="G35" s="25"/>
      <c r="H35" s="25"/>
      <c r="I35" s="25"/>
    </row>
    <row r="36" spans="1:9" x14ac:dyDescent="0.25">
      <c r="A36" s="1"/>
      <c r="B36" s="1"/>
      <c r="C36" s="1" t="s">
        <v>6</v>
      </c>
      <c r="D36" s="8">
        <f t="shared" si="22"/>
        <v>0</v>
      </c>
      <c r="E36" s="10">
        <v>0</v>
      </c>
      <c r="F36" s="25"/>
      <c r="G36" s="25"/>
      <c r="H36" s="25"/>
      <c r="I36" s="25"/>
    </row>
    <row r="37" spans="1:9" s="11" customFormat="1" x14ac:dyDescent="0.25">
      <c r="A37" s="10"/>
      <c r="B37" s="10"/>
      <c r="C37" s="10" t="s">
        <v>7</v>
      </c>
      <c r="D37" s="8">
        <f t="shared" si="22"/>
        <v>0</v>
      </c>
      <c r="E37" s="12">
        <v>0</v>
      </c>
      <c r="F37" s="26"/>
      <c r="G37" s="26"/>
      <c r="H37" s="26"/>
      <c r="I37" s="26"/>
    </row>
    <row r="38" spans="1:9" x14ac:dyDescent="0.25">
      <c r="A38" s="1"/>
      <c r="B38" s="1"/>
      <c r="C38" s="1" t="s">
        <v>8</v>
      </c>
      <c r="D38" s="8">
        <f t="shared" si="22"/>
        <v>0</v>
      </c>
      <c r="E38" s="9">
        <f>E33-E39</f>
        <v>0</v>
      </c>
      <c r="F38" s="25">
        <f t="shared" ref="F38:I38" si="23">F33-F39</f>
        <v>0</v>
      </c>
      <c r="G38" s="25">
        <f t="shared" si="23"/>
        <v>0</v>
      </c>
      <c r="H38" s="25">
        <f t="shared" si="23"/>
        <v>0</v>
      </c>
      <c r="I38" s="25">
        <f t="shared" si="23"/>
        <v>0</v>
      </c>
    </row>
    <row r="39" spans="1:9" x14ac:dyDescent="0.25">
      <c r="A39" s="1"/>
      <c r="B39" s="1"/>
      <c r="C39" s="1" t="s">
        <v>9</v>
      </c>
      <c r="D39" s="8">
        <f t="shared" si="22"/>
        <v>0</v>
      </c>
      <c r="E39" s="17">
        <f>SUM(E40:E42)</f>
        <v>0</v>
      </c>
      <c r="F39" s="27">
        <f t="shared" ref="F39:I39" si="24">SUM(F40:F42)</f>
        <v>0</v>
      </c>
      <c r="G39" s="27">
        <f t="shared" si="24"/>
        <v>0</v>
      </c>
      <c r="H39" s="27">
        <f t="shared" si="24"/>
        <v>0</v>
      </c>
      <c r="I39" s="27">
        <f t="shared" si="24"/>
        <v>0</v>
      </c>
    </row>
    <row r="40" spans="1:9" x14ac:dyDescent="0.25">
      <c r="A40" s="1"/>
      <c r="B40" s="1"/>
      <c r="C40" s="1" t="s">
        <v>5</v>
      </c>
      <c r="D40" s="8">
        <f t="shared" si="22"/>
        <v>0</v>
      </c>
      <c r="E40" s="1"/>
      <c r="F40" s="25"/>
      <c r="G40" s="25"/>
      <c r="H40" s="25"/>
      <c r="I40" s="25"/>
    </row>
    <row r="41" spans="1:9" x14ac:dyDescent="0.25">
      <c r="A41" s="1"/>
      <c r="B41" s="1"/>
      <c r="C41" s="1" t="s">
        <v>6</v>
      </c>
      <c r="D41" s="8">
        <f t="shared" si="22"/>
        <v>0</v>
      </c>
      <c r="E41" s="16">
        <v>0</v>
      </c>
      <c r="F41" s="25"/>
      <c r="G41" s="25"/>
      <c r="H41" s="25"/>
      <c r="I41" s="25"/>
    </row>
    <row r="42" spans="1:9" x14ac:dyDescent="0.25">
      <c r="A42" s="1"/>
      <c r="B42" s="1"/>
      <c r="C42" s="10" t="s">
        <v>7</v>
      </c>
      <c r="D42" s="8">
        <f t="shared" si="22"/>
        <v>0</v>
      </c>
      <c r="E42" s="1"/>
      <c r="F42" s="25"/>
      <c r="G42" s="25"/>
      <c r="H42" s="25"/>
      <c r="I42" s="25"/>
    </row>
    <row r="43" spans="1:9" x14ac:dyDescent="0.25">
      <c r="A43" s="1" t="s">
        <v>13</v>
      </c>
      <c r="B43" s="1" t="s">
        <v>14</v>
      </c>
      <c r="C43" s="1"/>
      <c r="D43" s="8">
        <f t="shared" si="22"/>
        <v>400</v>
      </c>
      <c r="E43" s="6">
        <f>SUM(E45:E47)+E49</f>
        <v>0</v>
      </c>
      <c r="F43" s="6">
        <f t="shared" ref="F43" si="25">SUM(F45:F47)+F49</f>
        <v>100</v>
      </c>
      <c r="G43" s="6">
        <f t="shared" ref="G43" si="26">SUM(G45:G47)+G49</f>
        <v>100</v>
      </c>
      <c r="H43" s="6">
        <f t="shared" ref="H43:I43" si="27">SUM(H45:H47)+H49</f>
        <v>100</v>
      </c>
      <c r="I43" s="6">
        <f t="shared" si="27"/>
        <v>100</v>
      </c>
    </row>
    <row r="44" spans="1:9" x14ac:dyDescent="0.25">
      <c r="A44" s="1"/>
      <c r="B44" s="1"/>
      <c r="C44" s="2" t="s">
        <v>22</v>
      </c>
      <c r="D44" s="8">
        <f t="shared" si="22"/>
        <v>200</v>
      </c>
      <c r="E44" s="6">
        <f>E45+E46+E47</f>
        <v>0</v>
      </c>
      <c r="F44" s="6">
        <f t="shared" ref="F44:I44" si="28">F45+F46+F47</f>
        <v>100</v>
      </c>
      <c r="G44" s="6">
        <f t="shared" si="28"/>
        <v>100</v>
      </c>
      <c r="H44" s="6">
        <f t="shared" si="28"/>
        <v>0</v>
      </c>
      <c r="I44" s="6">
        <f t="shared" si="28"/>
        <v>0</v>
      </c>
    </row>
    <row r="45" spans="1:9" x14ac:dyDescent="0.25">
      <c r="A45" s="1"/>
      <c r="B45" s="1"/>
      <c r="C45" s="1" t="s">
        <v>5</v>
      </c>
      <c r="D45" s="8">
        <f t="shared" si="22"/>
        <v>0</v>
      </c>
      <c r="E45" s="1"/>
      <c r="F45" s="1"/>
      <c r="G45" s="1"/>
      <c r="H45" s="1"/>
      <c r="I45" s="1"/>
    </row>
    <row r="46" spans="1:9" x14ac:dyDescent="0.25">
      <c r="A46" s="1"/>
      <c r="B46" s="1"/>
      <c r="C46" s="1" t="s">
        <v>6</v>
      </c>
      <c r="D46" s="8">
        <f t="shared" si="22"/>
        <v>0</v>
      </c>
      <c r="E46" s="1"/>
      <c r="F46" s="1"/>
      <c r="G46" s="1"/>
      <c r="H46" s="1"/>
      <c r="I46" s="1"/>
    </row>
    <row r="47" spans="1:9" s="11" customFormat="1" x14ac:dyDescent="0.25">
      <c r="A47" s="10"/>
      <c r="B47" s="10"/>
      <c r="C47" s="10" t="s">
        <v>7</v>
      </c>
      <c r="D47" s="8">
        <f t="shared" si="22"/>
        <v>200</v>
      </c>
      <c r="E47" s="12"/>
      <c r="F47" s="12">
        <v>100</v>
      </c>
      <c r="G47" s="12">
        <v>100</v>
      </c>
      <c r="H47" s="12"/>
      <c r="I47" s="12"/>
    </row>
    <row r="48" spans="1:9" x14ac:dyDescent="0.25">
      <c r="A48" s="1"/>
      <c r="B48" s="1"/>
      <c r="C48" s="1" t="s">
        <v>8</v>
      </c>
      <c r="D48" s="8">
        <f t="shared" si="22"/>
        <v>200</v>
      </c>
      <c r="E48" s="9">
        <f>E43-E49</f>
        <v>0</v>
      </c>
      <c r="F48" s="9">
        <f t="shared" ref="F48:I48" si="29">F43-F49</f>
        <v>100</v>
      </c>
      <c r="G48" s="9">
        <f t="shared" si="29"/>
        <v>100</v>
      </c>
      <c r="H48" s="9">
        <f t="shared" si="29"/>
        <v>0</v>
      </c>
      <c r="I48" s="9">
        <f t="shared" si="29"/>
        <v>0</v>
      </c>
    </row>
    <row r="49" spans="1:11" x14ac:dyDescent="0.25">
      <c r="A49" s="1"/>
      <c r="B49" s="1"/>
      <c r="C49" s="1" t="s">
        <v>9</v>
      </c>
      <c r="D49" s="8">
        <f t="shared" si="22"/>
        <v>200</v>
      </c>
      <c r="E49" s="17">
        <f>SUM(E50:E52)</f>
        <v>0</v>
      </c>
      <c r="F49" s="17">
        <f t="shared" ref="F49:I49" si="30">SUM(F50:F52)</f>
        <v>0</v>
      </c>
      <c r="G49" s="17">
        <f t="shared" si="30"/>
        <v>0</v>
      </c>
      <c r="H49" s="17">
        <f t="shared" si="30"/>
        <v>100</v>
      </c>
      <c r="I49" s="17">
        <f t="shared" si="30"/>
        <v>100</v>
      </c>
    </row>
    <row r="50" spans="1:11" x14ac:dyDescent="0.25">
      <c r="A50" s="1"/>
      <c r="B50" s="1"/>
      <c r="C50" s="1" t="s">
        <v>5</v>
      </c>
      <c r="D50" s="8">
        <f t="shared" si="22"/>
        <v>0</v>
      </c>
      <c r="E50" s="1"/>
      <c r="F50" s="1"/>
      <c r="G50" s="1"/>
      <c r="H50" s="1"/>
      <c r="I50" s="1"/>
    </row>
    <row r="51" spans="1:11" x14ac:dyDescent="0.25">
      <c r="A51" s="1"/>
      <c r="B51" s="1"/>
      <c r="C51" s="1" t="s">
        <v>6</v>
      </c>
      <c r="D51" s="8">
        <f t="shared" si="22"/>
        <v>0</v>
      </c>
      <c r="E51" s="1"/>
      <c r="F51" s="1"/>
      <c r="G51" s="1"/>
      <c r="H51" s="1"/>
      <c r="I51" s="1"/>
    </row>
    <row r="52" spans="1:11" x14ac:dyDescent="0.25">
      <c r="A52" s="1"/>
      <c r="B52" s="1"/>
      <c r="C52" s="10" t="s">
        <v>7</v>
      </c>
      <c r="D52" s="8">
        <f t="shared" si="22"/>
        <v>200</v>
      </c>
      <c r="E52" s="1"/>
      <c r="F52" s="1"/>
      <c r="G52" s="1"/>
      <c r="H52" s="1">
        <v>100</v>
      </c>
      <c r="I52" s="1">
        <v>100</v>
      </c>
    </row>
    <row r="53" spans="1:11" s="3" customFormat="1" x14ac:dyDescent="0.25">
      <c r="A53" s="2">
        <v>3</v>
      </c>
      <c r="B53" s="2" t="s">
        <v>35</v>
      </c>
      <c r="C53" s="2"/>
      <c r="D53" s="8">
        <f t="shared" ref="D53:D62" si="31">SUM(E53:I53)</f>
        <v>457229.16000000003</v>
      </c>
      <c r="E53" s="5">
        <f>SUM(E55:E57)+E59</f>
        <v>0</v>
      </c>
      <c r="F53" s="5">
        <f t="shared" ref="F53:H53" si="32">SUM(F55:F57)+F59</f>
        <v>36000</v>
      </c>
      <c r="G53" s="5">
        <f t="shared" si="32"/>
        <v>140409.72</v>
      </c>
      <c r="H53" s="5">
        <f t="shared" si="32"/>
        <v>140409.72</v>
      </c>
      <c r="I53" s="5">
        <f>SUM(I55:I57)+I59</f>
        <v>140409.72</v>
      </c>
      <c r="K53" s="13"/>
    </row>
    <row r="54" spans="1:11" s="3" customFormat="1" x14ac:dyDescent="0.25">
      <c r="A54" s="2"/>
      <c r="B54" s="2"/>
      <c r="C54" s="2" t="s">
        <v>22</v>
      </c>
      <c r="D54" s="8">
        <f t="shared" si="31"/>
        <v>13851.019999999999</v>
      </c>
      <c r="E54" s="4">
        <f>E64+E74</f>
        <v>0</v>
      </c>
      <c r="F54" s="4">
        <f t="shared" ref="F54:I54" si="33">F64+F74</f>
        <v>12631.58</v>
      </c>
      <c r="G54" s="4">
        <f t="shared" si="33"/>
        <v>609.72</v>
      </c>
      <c r="H54" s="4">
        <f t="shared" si="33"/>
        <v>609.72</v>
      </c>
      <c r="I54" s="4">
        <f t="shared" si="33"/>
        <v>0</v>
      </c>
      <c r="K54" s="13"/>
    </row>
    <row r="55" spans="1:11" x14ac:dyDescent="0.25">
      <c r="A55" s="1"/>
      <c r="B55" s="1"/>
      <c r="C55" s="1" t="s">
        <v>5</v>
      </c>
      <c r="D55" s="8">
        <f t="shared" si="31"/>
        <v>0</v>
      </c>
      <c r="E55" s="4">
        <f t="shared" ref="E55:I55" si="34">E65+E75</f>
        <v>0</v>
      </c>
      <c r="F55" s="4">
        <f t="shared" si="34"/>
        <v>0</v>
      </c>
      <c r="G55" s="4">
        <f t="shared" si="34"/>
        <v>0</v>
      </c>
      <c r="H55" s="4">
        <f t="shared" si="34"/>
        <v>0</v>
      </c>
      <c r="I55" s="4">
        <f t="shared" si="34"/>
        <v>0</v>
      </c>
    </row>
    <row r="56" spans="1:11" x14ac:dyDescent="0.25">
      <c r="A56" s="1"/>
      <c r="B56" s="1"/>
      <c r="C56" s="1" t="s">
        <v>6</v>
      </c>
      <c r="D56" s="8">
        <f t="shared" si="31"/>
        <v>12000</v>
      </c>
      <c r="E56" s="4">
        <f t="shared" ref="E56:I56" si="35">E66+E76</f>
        <v>0</v>
      </c>
      <c r="F56" s="4">
        <f t="shared" si="35"/>
        <v>12000</v>
      </c>
      <c r="G56" s="4">
        <f t="shared" si="35"/>
        <v>0</v>
      </c>
      <c r="H56" s="4">
        <f t="shared" si="35"/>
        <v>0</v>
      </c>
      <c r="I56" s="4">
        <f t="shared" si="35"/>
        <v>0</v>
      </c>
    </row>
    <row r="57" spans="1:11" x14ac:dyDescent="0.25">
      <c r="A57" s="1"/>
      <c r="B57" s="1"/>
      <c r="C57" s="1" t="s">
        <v>7</v>
      </c>
      <c r="D57" s="8">
        <f t="shared" si="31"/>
        <v>1851.0200000000002</v>
      </c>
      <c r="E57" s="4">
        <f t="shared" ref="E57:I57" si="36">E67+E77</f>
        <v>0</v>
      </c>
      <c r="F57" s="4">
        <f t="shared" si="36"/>
        <v>631.58000000000004</v>
      </c>
      <c r="G57" s="4">
        <f t="shared" si="36"/>
        <v>609.72</v>
      </c>
      <c r="H57" s="4">
        <f t="shared" si="36"/>
        <v>609.72</v>
      </c>
      <c r="I57" s="4">
        <f t="shared" si="36"/>
        <v>0</v>
      </c>
    </row>
    <row r="58" spans="1:11" x14ac:dyDescent="0.25">
      <c r="A58" s="1"/>
      <c r="B58" s="1"/>
      <c r="C58" s="1" t="s">
        <v>8</v>
      </c>
      <c r="D58" s="8">
        <f t="shared" si="31"/>
        <v>13851.020000000004</v>
      </c>
      <c r="E58" s="4">
        <f t="shared" ref="E58:I58" si="37">E68+E78</f>
        <v>0</v>
      </c>
      <c r="F58" s="4">
        <f t="shared" si="37"/>
        <v>12631.580000000002</v>
      </c>
      <c r="G58" s="4">
        <f t="shared" si="37"/>
        <v>609.72000000000116</v>
      </c>
      <c r="H58" s="4">
        <f t="shared" si="37"/>
        <v>609.72000000000116</v>
      </c>
      <c r="I58" s="4">
        <f t="shared" si="37"/>
        <v>0</v>
      </c>
    </row>
    <row r="59" spans="1:11" x14ac:dyDescent="0.25">
      <c r="A59" s="1"/>
      <c r="B59" s="1"/>
      <c r="C59" s="1" t="s">
        <v>9</v>
      </c>
      <c r="D59" s="8">
        <f t="shared" si="31"/>
        <v>443378.14</v>
      </c>
      <c r="E59" s="4">
        <f t="shared" ref="E59:I59" si="38">E69+E79</f>
        <v>0</v>
      </c>
      <c r="F59" s="4">
        <f t="shared" si="38"/>
        <v>23368.42</v>
      </c>
      <c r="G59" s="4">
        <f t="shared" si="38"/>
        <v>139800</v>
      </c>
      <c r="H59" s="4">
        <f t="shared" si="38"/>
        <v>139800</v>
      </c>
      <c r="I59" s="4">
        <f t="shared" si="38"/>
        <v>140409.72</v>
      </c>
    </row>
    <row r="60" spans="1:11" x14ac:dyDescent="0.25">
      <c r="A60" s="1"/>
      <c r="B60" s="1"/>
      <c r="C60" s="1" t="s">
        <v>5</v>
      </c>
      <c r="D60" s="8">
        <f t="shared" si="31"/>
        <v>0</v>
      </c>
      <c r="E60" s="4">
        <f t="shared" ref="E60:I60" si="39">E70+E80</f>
        <v>0</v>
      </c>
      <c r="F60" s="4">
        <f t="shared" si="39"/>
        <v>0</v>
      </c>
      <c r="G60" s="4">
        <f t="shared" si="39"/>
        <v>0</v>
      </c>
      <c r="H60" s="4">
        <f t="shared" si="39"/>
        <v>0</v>
      </c>
      <c r="I60" s="4">
        <f t="shared" si="39"/>
        <v>0</v>
      </c>
    </row>
    <row r="61" spans="1:11" x14ac:dyDescent="0.25">
      <c r="A61" s="1"/>
      <c r="B61" s="1"/>
      <c r="C61" s="1" t="s">
        <v>6</v>
      </c>
      <c r="D61" s="8">
        <f t="shared" si="31"/>
        <v>422200</v>
      </c>
      <c r="E61" s="4">
        <f t="shared" ref="E61:I61" si="40">E71+E81</f>
        <v>0</v>
      </c>
      <c r="F61" s="4">
        <f t="shared" si="40"/>
        <v>22300</v>
      </c>
      <c r="G61" s="4">
        <f t="shared" si="40"/>
        <v>133300</v>
      </c>
      <c r="H61" s="4">
        <f t="shared" si="40"/>
        <v>133300</v>
      </c>
      <c r="I61" s="4">
        <f t="shared" si="40"/>
        <v>133300</v>
      </c>
    </row>
    <row r="62" spans="1:11" x14ac:dyDescent="0.25">
      <c r="A62" s="1"/>
      <c r="B62" s="1"/>
      <c r="C62" s="10" t="s">
        <v>7</v>
      </c>
      <c r="D62" s="8">
        <f t="shared" si="31"/>
        <v>21178.14</v>
      </c>
      <c r="E62" s="4">
        <f t="shared" ref="E62:I62" si="41">E72+E82</f>
        <v>0</v>
      </c>
      <c r="F62" s="4">
        <f t="shared" si="41"/>
        <v>1068.42</v>
      </c>
      <c r="G62" s="4">
        <f t="shared" si="41"/>
        <v>6500</v>
      </c>
      <c r="H62" s="4">
        <f t="shared" si="41"/>
        <v>6500</v>
      </c>
      <c r="I62" s="4">
        <f t="shared" si="41"/>
        <v>7109.72</v>
      </c>
    </row>
    <row r="63" spans="1:11" x14ac:dyDescent="0.25">
      <c r="A63" s="1" t="s">
        <v>16</v>
      </c>
      <c r="B63" s="1" t="s">
        <v>37</v>
      </c>
      <c r="C63" s="1"/>
      <c r="D63" s="8">
        <f t="shared" ref="D63:D64" si="42">SUM(E63:I63)</f>
        <v>444629.16000000003</v>
      </c>
      <c r="E63" s="24">
        <f>SUM(E65:E67)+E69</f>
        <v>0</v>
      </c>
      <c r="F63" s="6">
        <f t="shared" ref="F63" si="43">SUM(F65:F67)+F69</f>
        <v>33600</v>
      </c>
      <c r="G63" s="6">
        <f t="shared" ref="G63" si="44">SUM(G65:G67)+G69</f>
        <v>137009.72</v>
      </c>
      <c r="H63" s="6">
        <f t="shared" ref="H63:I63" si="45">SUM(H65:H67)+H69</f>
        <v>137009.72</v>
      </c>
      <c r="I63" s="6">
        <f t="shared" si="45"/>
        <v>137009.72</v>
      </c>
    </row>
    <row r="64" spans="1:11" x14ac:dyDescent="0.25">
      <c r="A64" s="1"/>
      <c r="B64" s="1"/>
      <c r="C64" s="2" t="s">
        <v>22</v>
      </c>
      <c r="D64" s="8">
        <f t="shared" si="42"/>
        <v>13551.019999999999</v>
      </c>
      <c r="E64" s="24">
        <f>E65+E66+E67</f>
        <v>0</v>
      </c>
      <c r="F64" s="6">
        <f t="shared" ref="F64:I64" si="46">F65+F66+F67</f>
        <v>12531.58</v>
      </c>
      <c r="G64" s="6">
        <f t="shared" si="46"/>
        <v>509.72</v>
      </c>
      <c r="H64" s="6">
        <f t="shared" si="46"/>
        <v>509.72</v>
      </c>
      <c r="I64" s="6">
        <f t="shared" si="46"/>
        <v>0</v>
      </c>
    </row>
    <row r="65" spans="1:9" x14ac:dyDescent="0.25">
      <c r="A65" s="1"/>
      <c r="B65" s="1"/>
      <c r="C65" s="1" t="s">
        <v>5</v>
      </c>
      <c r="D65" s="8">
        <f t="shared" ref="D65:D72" si="47">SUM(E65:I65)</f>
        <v>0</v>
      </c>
      <c r="E65" s="25"/>
      <c r="F65" s="10"/>
      <c r="G65" s="1"/>
      <c r="H65" s="1"/>
      <c r="I65" s="1"/>
    </row>
    <row r="66" spans="1:9" x14ac:dyDescent="0.25">
      <c r="A66" s="1"/>
      <c r="B66" s="1"/>
      <c r="C66" s="1" t="s">
        <v>6</v>
      </c>
      <c r="D66" s="8">
        <f t="shared" si="47"/>
        <v>12000</v>
      </c>
      <c r="E66" s="25">
        <v>0</v>
      </c>
      <c r="F66" s="7">
        <v>12000</v>
      </c>
      <c r="G66" s="1">
        <v>0</v>
      </c>
      <c r="H66" s="1">
        <v>0</v>
      </c>
      <c r="I66" s="1">
        <v>0</v>
      </c>
    </row>
    <row r="67" spans="1:9" s="11" customFormat="1" x14ac:dyDescent="0.25">
      <c r="A67" s="10"/>
      <c r="B67" s="10"/>
      <c r="C67" s="10" t="s">
        <v>7</v>
      </c>
      <c r="D67" s="8">
        <f t="shared" si="47"/>
        <v>1551.0200000000002</v>
      </c>
      <c r="E67" s="26">
        <v>0</v>
      </c>
      <c r="F67" s="23">
        <f>509.72+21.86</f>
        <v>531.58000000000004</v>
      </c>
      <c r="G67" s="23">
        <v>509.72</v>
      </c>
      <c r="H67" s="23">
        <v>509.72</v>
      </c>
      <c r="I67" s="12"/>
    </row>
    <row r="68" spans="1:9" x14ac:dyDescent="0.25">
      <c r="A68" s="1"/>
      <c r="B68" s="1"/>
      <c r="C68" s="1" t="s">
        <v>8</v>
      </c>
      <c r="D68" s="8">
        <f t="shared" si="47"/>
        <v>13551.020000000004</v>
      </c>
      <c r="E68" s="25">
        <f>E63-E69</f>
        <v>0</v>
      </c>
      <c r="F68" s="9">
        <f t="shared" ref="F68:I68" si="48">F63-F69</f>
        <v>12531.580000000002</v>
      </c>
      <c r="G68" s="9">
        <f t="shared" si="48"/>
        <v>509.72000000000116</v>
      </c>
      <c r="H68" s="9">
        <f t="shared" si="48"/>
        <v>509.72000000000116</v>
      </c>
      <c r="I68" s="9">
        <f t="shared" si="48"/>
        <v>0</v>
      </c>
    </row>
    <row r="69" spans="1:9" x14ac:dyDescent="0.25">
      <c r="A69" s="1"/>
      <c r="B69" s="1"/>
      <c r="C69" s="1" t="s">
        <v>9</v>
      </c>
      <c r="D69" s="8">
        <f t="shared" si="47"/>
        <v>431078.14</v>
      </c>
      <c r="E69" s="27">
        <f>SUM(E70:E72)</f>
        <v>0</v>
      </c>
      <c r="F69" s="17">
        <f t="shared" ref="F69:I69" si="49">SUM(F70:F72)</f>
        <v>21068.42</v>
      </c>
      <c r="G69" s="17">
        <f t="shared" si="49"/>
        <v>136500</v>
      </c>
      <c r="H69" s="17">
        <f t="shared" si="49"/>
        <v>136500</v>
      </c>
      <c r="I69" s="17">
        <f t="shared" si="49"/>
        <v>137009.72</v>
      </c>
    </row>
    <row r="70" spans="1:9" x14ac:dyDescent="0.25">
      <c r="A70" s="1"/>
      <c r="B70" s="1"/>
      <c r="C70" s="1" t="s">
        <v>5</v>
      </c>
      <c r="D70" s="8">
        <f t="shared" si="47"/>
        <v>0</v>
      </c>
      <c r="E70" s="25"/>
      <c r="F70" s="1"/>
      <c r="G70" s="1"/>
      <c r="H70" s="1"/>
      <c r="I70" s="1"/>
    </row>
    <row r="71" spans="1:9" x14ac:dyDescent="0.25">
      <c r="A71" s="1"/>
      <c r="B71" s="1"/>
      <c r="C71" s="1" t="s">
        <v>6</v>
      </c>
      <c r="D71" s="8">
        <f t="shared" si="47"/>
        <v>410000</v>
      </c>
      <c r="E71" s="25">
        <v>0</v>
      </c>
      <c r="F71" s="16">
        <v>20000</v>
      </c>
      <c r="G71" s="16">
        <v>130000</v>
      </c>
      <c r="H71" s="16">
        <v>130000</v>
      </c>
      <c r="I71" s="16">
        <v>130000</v>
      </c>
    </row>
    <row r="72" spans="1:9" x14ac:dyDescent="0.25">
      <c r="A72" s="1"/>
      <c r="B72" s="1"/>
      <c r="C72" s="10" t="s">
        <v>7</v>
      </c>
      <c r="D72" s="8">
        <f t="shared" si="47"/>
        <v>21078.14</v>
      </c>
      <c r="E72" s="25"/>
      <c r="F72" s="7">
        <v>1068.42</v>
      </c>
      <c r="G72" s="7">
        <v>6500</v>
      </c>
      <c r="H72" s="7">
        <v>6500</v>
      </c>
      <c r="I72" s="7">
        <f>6500+509.72</f>
        <v>7009.72</v>
      </c>
    </row>
    <row r="73" spans="1:9" x14ac:dyDescent="0.25">
      <c r="A73" s="1" t="s">
        <v>18</v>
      </c>
      <c r="B73" s="1" t="s">
        <v>36</v>
      </c>
      <c r="C73" s="1"/>
      <c r="D73" s="8">
        <f t="shared" ref="D73:D74" si="50">SUM(E73:I73)</f>
        <v>12600</v>
      </c>
      <c r="E73" s="24">
        <f>SUM(E75:E77)+E79</f>
        <v>0</v>
      </c>
      <c r="F73" s="6">
        <f t="shared" ref="F73" si="51">SUM(F75:F77)+F79</f>
        <v>2400</v>
      </c>
      <c r="G73" s="6">
        <f t="shared" ref="G73" si="52">SUM(G75:G77)+G79</f>
        <v>3400</v>
      </c>
      <c r="H73" s="6">
        <f t="shared" ref="H73:I73" si="53">SUM(H75:H77)+H79</f>
        <v>3400</v>
      </c>
      <c r="I73" s="6">
        <f t="shared" si="53"/>
        <v>3400</v>
      </c>
    </row>
    <row r="74" spans="1:9" x14ac:dyDescent="0.25">
      <c r="A74" s="1"/>
      <c r="B74" s="1"/>
      <c r="C74" s="2" t="s">
        <v>22</v>
      </c>
      <c r="D74" s="8">
        <f t="shared" si="50"/>
        <v>300</v>
      </c>
      <c r="E74" s="24">
        <f>E75+E76+E77</f>
        <v>0</v>
      </c>
      <c r="F74" s="6">
        <f t="shared" ref="F74:I74" si="54">F75+F76+F77</f>
        <v>100</v>
      </c>
      <c r="G74" s="6">
        <f t="shared" si="54"/>
        <v>100</v>
      </c>
      <c r="H74" s="6">
        <f t="shared" si="54"/>
        <v>100</v>
      </c>
      <c r="I74" s="6">
        <f t="shared" si="54"/>
        <v>0</v>
      </c>
    </row>
    <row r="75" spans="1:9" x14ac:dyDescent="0.25">
      <c r="A75" s="1"/>
      <c r="B75" s="1"/>
      <c r="C75" s="1" t="s">
        <v>5</v>
      </c>
      <c r="D75" s="8">
        <f t="shared" ref="D75:D82" si="55">SUM(E75:I75)</f>
        <v>0</v>
      </c>
      <c r="E75" s="25"/>
      <c r="F75" s="10"/>
      <c r="G75" s="1"/>
      <c r="H75" s="1"/>
      <c r="I75" s="1"/>
    </row>
    <row r="76" spans="1:9" x14ac:dyDescent="0.25">
      <c r="A76" s="1"/>
      <c r="B76" s="1"/>
      <c r="C76" s="1" t="s">
        <v>6</v>
      </c>
      <c r="D76" s="8">
        <f t="shared" si="55"/>
        <v>0</v>
      </c>
      <c r="E76" s="25">
        <v>0</v>
      </c>
      <c r="F76" s="10"/>
      <c r="G76" s="1"/>
      <c r="H76" s="1"/>
      <c r="I76" s="1"/>
    </row>
    <row r="77" spans="1:9" x14ac:dyDescent="0.25">
      <c r="A77" s="1"/>
      <c r="B77" s="1"/>
      <c r="C77" s="10" t="s">
        <v>7</v>
      </c>
      <c r="D77" s="8">
        <f t="shared" si="55"/>
        <v>300</v>
      </c>
      <c r="E77" s="26">
        <v>0</v>
      </c>
      <c r="F77" s="23">
        <v>100</v>
      </c>
      <c r="G77" s="23">
        <v>100</v>
      </c>
      <c r="H77" s="23">
        <v>100</v>
      </c>
      <c r="I77" s="12"/>
    </row>
    <row r="78" spans="1:9" x14ac:dyDescent="0.25">
      <c r="A78" s="1"/>
      <c r="B78" s="1"/>
      <c r="C78" s="1" t="s">
        <v>8</v>
      </c>
      <c r="D78" s="8">
        <f t="shared" si="55"/>
        <v>300</v>
      </c>
      <c r="E78" s="25">
        <f>E73-E79</f>
        <v>0</v>
      </c>
      <c r="F78" s="9">
        <f t="shared" ref="F78:I78" si="56">F73-F79</f>
        <v>100</v>
      </c>
      <c r="G78" s="9">
        <f t="shared" si="56"/>
        <v>100</v>
      </c>
      <c r="H78" s="9">
        <f t="shared" si="56"/>
        <v>100</v>
      </c>
      <c r="I78" s="9">
        <f t="shared" si="56"/>
        <v>0</v>
      </c>
    </row>
    <row r="79" spans="1:9" x14ac:dyDescent="0.25">
      <c r="A79" s="1"/>
      <c r="B79" s="1"/>
      <c r="C79" s="1" t="s">
        <v>9</v>
      </c>
      <c r="D79" s="8">
        <f t="shared" si="55"/>
        <v>12300</v>
      </c>
      <c r="E79" s="27">
        <f>SUM(E80:E82)</f>
        <v>0</v>
      </c>
      <c r="F79" s="17">
        <f t="shared" ref="F79:I79" si="57">SUM(F80:F82)</f>
        <v>2300</v>
      </c>
      <c r="G79" s="17">
        <f t="shared" si="57"/>
        <v>3300</v>
      </c>
      <c r="H79" s="17">
        <f t="shared" si="57"/>
        <v>3300</v>
      </c>
      <c r="I79" s="17">
        <f t="shared" si="57"/>
        <v>3400</v>
      </c>
    </row>
    <row r="80" spans="1:9" x14ac:dyDescent="0.25">
      <c r="A80" s="1"/>
      <c r="B80" s="1"/>
      <c r="C80" s="1" t="s">
        <v>5</v>
      </c>
      <c r="D80" s="8">
        <f t="shared" si="55"/>
        <v>0</v>
      </c>
      <c r="E80" s="25"/>
      <c r="F80" s="1"/>
      <c r="G80" s="1"/>
      <c r="H80" s="1"/>
      <c r="I80" s="1"/>
    </row>
    <row r="81" spans="1:9" x14ac:dyDescent="0.25">
      <c r="A81" s="1"/>
      <c r="B81" s="1"/>
      <c r="C81" s="1" t="s">
        <v>6</v>
      </c>
      <c r="D81" s="8">
        <f t="shared" si="55"/>
        <v>12200</v>
      </c>
      <c r="E81" s="25">
        <v>0</v>
      </c>
      <c r="F81" s="16">
        <v>2300</v>
      </c>
      <c r="G81" s="16">
        <v>3300</v>
      </c>
      <c r="H81" s="16">
        <v>3300</v>
      </c>
      <c r="I81" s="16">
        <v>3300</v>
      </c>
    </row>
    <row r="82" spans="1:9" x14ac:dyDescent="0.25">
      <c r="A82" s="1"/>
      <c r="B82" s="1"/>
      <c r="C82" s="10" t="s">
        <v>7</v>
      </c>
      <c r="D82" s="8">
        <f t="shared" si="55"/>
        <v>100</v>
      </c>
      <c r="E82" s="25"/>
      <c r="F82" s="10"/>
      <c r="G82" s="1"/>
      <c r="H82" s="1"/>
      <c r="I82" s="7">
        <v>100</v>
      </c>
    </row>
    <row r="83" spans="1:9" s="3" customFormat="1" x14ac:dyDescent="0.25">
      <c r="A83" s="2">
        <v>4</v>
      </c>
      <c r="B83" s="2" t="s">
        <v>32</v>
      </c>
      <c r="C83" s="2"/>
      <c r="D83" s="8">
        <f t="shared" si="22"/>
        <v>418424.19</v>
      </c>
      <c r="E83" s="5">
        <f>SUM(E85:E87)+E89</f>
        <v>103519.19</v>
      </c>
      <c r="F83" s="5">
        <f t="shared" ref="F83:I83" si="58">SUM(F85:F87)+F89</f>
        <v>215000</v>
      </c>
      <c r="G83" s="5">
        <f t="shared" si="58"/>
        <v>33189</v>
      </c>
      <c r="H83" s="5">
        <f t="shared" si="58"/>
        <v>33216</v>
      </c>
      <c r="I83" s="5">
        <f t="shared" si="58"/>
        <v>33500</v>
      </c>
    </row>
    <row r="84" spans="1:9" s="3" customFormat="1" x14ac:dyDescent="0.25">
      <c r="A84" s="2"/>
      <c r="B84" s="2"/>
      <c r="C84" s="2" t="s">
        <v>22</v>
      </c>
      <c r="D84" s="8">
        <f t="shared" si="22"/>
        <v>309924.19</v>
      </c>
      <c r="E84" s="4">
        <f t="shared" ref="E84:I92" si="59">E94+E104</f>
        <v>103519.19</v>
      </c>
      <c r="F84" s="4">
        <f t="shared" si="59"/>
        <v>140000</v>
      </c>
      <c r="G84" s="4">
        <f t="shared" si="59"/>
        <v>33189</v>
      </c>
      <c r="H84" s="4">
        <f t="shared" si="59"/>
        <v>33216</v>
      </c>
      <c r="I84" s="4">
        <f t="shared" si="59"/>
        <v>0</v>
      </c>
    </row>
    <row r="85" spans="1:9" x14ac:dyDescent="0.25">
      <c r="A85" s="1"/>
      <c r="B85" s="1"/>
      <c r="C85" s="1" t="s">
        <v>5</v>
      </c>
      <c r="D85" s="8">
        <f t="shared" si="22"/>
        <v>0</v>
      </c>
      <c r="E85" s="4">
        <f t="shared" si="59"/>
        <v>0</v>
      </c>
      <c r="F85" s="4">
        <f t="shared" si="59"/>
        <v>0</v>
      </c>
      <c r="G85" s="4">
        <f t="shared" si="59"/>
        <v>0</v>
      </c>
      <c r="H85" s="4">
        <f t="shared" si="59"/>
        <v>0</v>
      </c>
      <c r="I85" s="4">
        <f t="shared" si="59"/>
        <v>0</v>
      </c>
    </row>
    <row r="86" spans="1:9" x14ac:dyDescent="0.25">
      <c r="A86" s="1"/>
      <c r="B86" s="1"/>
      <c r="C86" s="1" t="s">
        <v>6</v>
      </c>
      <c r="D86" s="8">
        <f t="shared" si="22"/>
        <v>128059.19</v>
      </c>
      <c r="E86" s="4">
        <f t="shared" si="59"/>
        <v>28519.19</v>
      </c>
      <c r="F86" s="4">
        <f t="shared" si="59"/>
        <v>33135</v>
      </c>
      <c r="G86" s="4">
        <f t="shared" si="59"/>
        <v>33189</v>
      </c>
      <c r="H86" s="4">
        <f t="shared" si="59"/>
        <v>33216</v>
      </c>
      <c r="I86" s="4">
        <f t="shared" si="59"/>
        <v>0</v>
      </c>
    </row>
    <row r="87" spans="1:9" s="11" customFormat="1" x14ac:dyDescent="0.25">
      <c r="A87" s="10"/>
      <c r="B87" s="10"/>
      <c r="C87" s="10" t="s">
        <v>7</v>
      </c>
      <c r="D87" s="8">
        <f t="shared" si="22"/>
        <v>181865</v>
      </c>
      <c r="E87" s="4">
        <f t="shared" si="59"/>
        <v>75000</v>
      </c>
      <c r="F87" s="4">
        <f t="shared" si="59"/>
        <v>106865</v>
      </c>
      <c r="G87" s="4">
        <f t="shared" si="59"/>
        <v>0</v>
      </c>
      <c r="H87" s="4">
        <f t="shared" si="59"/>
        <v>0</v>
      </c>
      <c r="I87" s="4">
        <f t="shared" si="59"/>
        <v>0</v>
      </c>
    </row>
    <row r="88" spans="1:9" x14ac:dyDescent="0.25">
      <c r="A88" s="1"/>
      <c r="B88" s="1"/>
      <c r="C88" s="1" t="s">
        <v>8</v>
      </c>
      <c r="D88" s="8">
        <f t="shared" si="22"/>
        <v>309924.19</v>
      </c>
      <c r="E88" s="4">
        <f t="shared" si="59"/>
        <v>103519.19</v>
      </c>
      <c r="F88" s="4">
        <f t="shared" si="59"/>
        <v>140000</v>
      </c>
      <c r="G88" s="4">
        <f t="shared" si="59"/>
        <v>33189</v>
      </c>
      <c r="H88" s="4">
        <f t="shared" si="59"/>
        <v>33216</v>
      </c>
      <c r="I88" s="4">
        <f t="shared" si="59"/>
        <v>0</v>
      </c>
    </row>
    <row r="89" spans="1:9" x14ac:dyDescent="0.25">
      <c r="A89" s="1"/>
      <c r="B89" s="1"/>
      <c r="C89" s="1" t="s">
        <v>9</v>
      </c>
      <c r="D89" s="8">
        <f t="shared" si="22"/>
        <v>108500</v>
      </c>
      <c r="E89" s="4">
        <f t="shared" si="59"/>
        <v>0</v>
      </c>
      <c r="F89" s="4">
        <f t="shared" si="59"/>
        <v>75000</v>
      </c>
      <c r="G89" s="4">
        <f t="shared" si="59"/>
        <v>0</v>
      </c>
      <c r="H89" s="4">
        <f t="shared" si="59"/>
        <v>0</v>
      </c>
      <c r="I89" s="4">
        <f t="shared" si="59"/>
        <v>33500</v>
      </c>
    </row>
    <row r="90" spans="1:9" x14ac:dyDescent="0.25">
      <c r="A90" s="1"/>
      <c r="B90" s="1"/>
      <c r="C90" s="1" t="s">
        <v>5</v>
      </c>
      <c r="D90" s="8">
        <f t="shared" si="22"/>
        <v>0</v>
      </c>
      <c r="E90" s="4">
        <f t="shared" si="59"/>
        <v>0</v>
      </c>
      <c r="F90" s="4">
        <f t="shared" si="59"/>
        <v>0</v>
      </c>
      <c r="G90" s="4">
        <f t="shared" si="59"/>
        <v>0</v>
      </c>
      <c r="H90" s="4">
        <f t="shared" si="59"/>
        <v>0</v>
      </c>
      <c r="I90" s="4">
        <f t="shared" si="59"/>
        <v>0</v>
      </c>
    </row>
    <row r="91" spans="1:9" x14ac:dyDescent="0.25">
      <c r="A91" s="1"/>
      <c r="B91" s="1"/>
      <c r="C91" s="1" t="s">
        <v>6</v>
      </c>
      <c r="D91" s="8">
        <f t="shared" si="22"/>
        <v>33500</v>
      </c>
      <c r="E91" s="4">
        <f t="shared" si="59"/>
        <v>0</v>
      </c>
      <c r="F91" s="4">
        <f t="shared" si="59"/>
        <v>0</v>
      </c>
      <c r="G91" s="4">
        <f t="shared" si="59"/>
        <v>0</v>
      </c>
      <c r="H91" s="4">
        <f t="shared" si="59"/>
        <v>0</v>
      </c>
      <c r="I91" s="4">
        <f t="shared" si="59"/>
        <v>33500</v>
      </c>
    </row>
    <row r="92" spans="1:9" x14ac:dyDescent="0.25">
      <c r="A92" s="1"/>
      <c r="B92" s="1"/>
      <c r="C92" s="10" t="s">
        <v>7</v>
      </c>
      <c r="D92" s="8">
        <f t="shared" si="22"/>
        <v>75000</v>
      </c>
      <c r="E92" s="4">
        <f t="shared" si="59"/>
        <v>0</v>
      </c>
      <c r="F92" s="4">
        <f t="shared" si="59"/>
        <v>75000</v>
      </c>
      <c r="G92" s="4">
        <f t="shared" si="59"/>
        <v>0</v>
      </c>
      <c r="H92" s="4">
        <f t="shared" si="59"/>
        <v>0</v>
      </c>
      <c r="I92" s="4">
        <f t="shared" si="59"/>
        <v>0</v>
      </c>
    </row>
    <row r="93" spans="1:9" x14ac:dyDescent="0.25">
      <c r="A93" s="1" t="s">
        <v>33</v>
      </c>
      <c r="B93" s="1" t="s">
        <v>17</v>
      </c>
      <c r="C93" s="1"/>
      <c r="D93" s="8">
        <f t="shared" si="22"/>
        <v>415424.19</v>
      </c>
      <c r="E93" s="6">
        <f>SUM(E95:E97)+E99</f>
        <v>100519.19</v>
      </c>
      <c r="F93" s="6">
        <f t="shared" ref="F93" si="60">SUM(F95:F97)+F99</f>
        <v>215000</v>
      </c>
      <c r="G93" s="6">
        <f t="shared" ref="G93" si="61">SUM(G95:G97)+G99</f>
        <v>33189</v>
      </c>
      <c r="H93" s="6">
        <f t="shared" ref="H93:I93" si="62">SUM(H95:H97)+H99</f>
        <v>33216</v>
      </c>
      <c r="I93" s="6">
        <f t="shared" si="62"/>
        <v>33500</v>
      </c>
    </row>
    <row r="94" spans="1:9" x14ac:dyDescent="0.25">
      <c r="A94" s="1"/>
      <c r="B94" s="1"/>
      <c r="C94" s="2" t="s">
        <v>22</v>
      </c>
      <c r="D94" s="8">
        <f t="shared" si="22"/>
        <v>306924.19</v>
      </c>
      <c r="E94" s="6">
        <f>E95+E96+E97</f>
        <v>100519.19</v>
      </c>
      <c r="F94" s="6">
        <f t="shared" ref="F94:I94" si="63">F95+F96+F97</f>
        <v>140000</v>
      </c>
      <c r="G94" s="6">
        <f t="shared" si="63"/>
        <v>33189</v>
      </c>
      <c r="H94" s="6">
        <f t="shared" si="63"/>
        <v>33216</v>
      </c>
      <c r="I94" s="6">
        <f t="shared" si="63"/>
        <v>0</v>
      </c>
    </row>
    <row r="95" spans="1:9" x14ac:dyDescent="0.25">
      <c r="A95" s="1"/>
      <c r="B95" s="1"/>
      <c r="C95" s="1" t="s">
        <v>5</v>
      </c>
      <c r="D95" s="8">
        <f t="shared" si="22"/>
        <v>0</v>
      </c>
      <c r="E95" s="1"/>
      <c r="F95" s="1"/>
      <c r="G95" s="1"/>
      <c r="H95" s="1"/>
      <c r="I95" s="1"/>
    </row>
    <row r="96" spans="1:9" x14ac:dyDescent="0.25">
      <c r="A96" s="1"/>
      <c r="B96" s="1"/>
      <c r="C96" s="1" t="s">
        <v>21</v>
      </c>
      <c r="D96" s="8">
        <f t="shared" si="22"/>
        <v>125059.19</v>
      </c>
      <c r="E96" s="7">
        <v>25519.19</v>
      </c>
      <c r="F96" s="7">
        <v>33135</v>
      </c>
      <c r="G96" s="7">
        <v>33189</v>
      </c>
      <c r="H96" s="7">
        <v>33216</v>
      </c>
      <c r="I96" s="7"/>
    </row>
    <row r="97" spans="1:9" s="11" customFormat="1" x14ac:dyDescent="0.25">
      <c r="A97" s="10"/>
      <c r="B97" s="10" t="s">
        <v>31</v>
      </c>
      <c r="C97" s="10" t="s">
        <v>7</v>
      </c>
      <c r="D97" s="8">
        <f t="shared" si="22"/>
        <v>181865</v>
      </c>
      <c r="E97" s="23">
        <v>75000</v>
      </c>
      <c r="F97" s="23">
        <v>106865</v>
      </c>
      <c r="G97" s="23">
        <v>0</v>
      </c>
      <c r="H97" s="23">
        <v>0</v>
      </c>
      <c r="I97" s="23">
        <v>0</v>
      </c>
    </row>
    <row r="98" spans="1:9" x14ac:dyDescent="0.25">
      <c r="A98" s="1"/>
      <c r="B98" s="1"/>
      <c r="C98" s="1" t="s">
        <v>8</v>
      </c>
      <c r="D98" s="8">
        <f t="shared" si="22"/>
        <v>306924.19</v>
      </c>
      <c r="E98" s="9">
        <f>E93-E99</f>
        <v>100519.19</v>
      </c>
      <c r="F98" s="9">
        <f t="shared" ref="F98:I98" si="64">F93-F99</f>
        <v>140000</v>
      </c>
      <c r="G98" s="9">
        <f t="shared" si="64"/>
        <v>33189</v>
      </c>
      <c r="H98" s="9">
        <f t="shared" si="64"/>
        <v>33216</v>
      </c>
      <c r="I98" s="9">
        <f t="shared" si="64"/>
        <v>0</v>
      </c>
    </row>
    <row r="99" spans="1:9" x14ac:dyDescent="0.25">
      <c r="A99" s="1"/>
      <c r="B99" s="1"/>
      <c r="C99" s="1" t="s">
        <v>9</v>
      </c>
      <c r="D99" s="8">
        <f t="shared" si="22"/>
        <v>108500</v>
      </c>
      <c r="E99" s="17">
        <f>SUM(E100:E102)</f>
        <v>0</v>
      </c>
      <c r="F99" s="17">
        <f t="shared" ref="F99:I99" si="65">SUM(F100:F102)</f>
        <v>75000</v>
      </c>
      <c r="G99" s="17">
        <f t="shared" si="65"/>
        <v>0</v>
      </c>
      <c r="H99" s="17">
        <f t="shared" si="65"/>
        <v>0</v>
      </c>
      <c r="I99" s="17">
        <f t="shared" si="65"/>
        <v>33500</v>
      </c>
    </row>
    <row r="100" spans="1:9" x14ac:dyDescent="0.25">
      <c r="A100" s="1"/>
      <c r="B100" s="1"/>
      <c r="C100" s="1" t="s">
        <v>5</v>
      </c>
      <c r="D100" s="8">
        <f t="shared" si="22"/>
        <v>0</v>
      </c>
      <c r="E100" s="10"/>
      <c r="F100" s="10"/>
      <c r="G100" s="1"/>
      <c r="H100" s="1"/>
      <c r="I100" s="1"/>
    </row>
    <row r="101" spans="1:9" x14ac:dyDescent="0.25">
      <c r="A101" s="1"/>
      <c r="B101" s="1"/>
      <c r="C101" s="1" t="s">
        <v>6</v>
      </c>
      <c r="D101" s="8">
        <f t="shared" si="22"/>
        <v>33500</v>
      </c>
      <c r="E101" s="10"/>
      <c r="F101" s="10"/>
      <c r="G101" s="1"/>
      <c r="H101" s="1"/>
      <c r="I101" s="18">
        <v>33500</v>
      </c>
    </row>
    <row r="102" spans="1:9" x14ac:dyDescent="0.25">
      <c r="A102" s="1"/>
      <c r="B102" s="1"/>
      <c r="C102" s="10" t="s">
        <v>7</v>
      </c>
      <c r="D102" s="8">
        <f t="shared" si="22"/>
        <v>75000</v>
      </c>
      <c r="E102" s="10"/>
      <c r="F102" s="10">
        <v>75000</v>
      </c>
      <c r="G102" s="1"/>
      <c r="H102" s="1"/>
      <c r="I102" s="1"/>
    </row>
    <row r="103" spans="1:9" x14ac:dyDescent="0.25">
      <c r="A103" s="1" t="s">
        <v>34</v>
      </c>
      <c r="B103" s="1" t="s">
        <v>19</v>
      </c>
      <c r="C103" s="1"/>
      <c r="D103" s="8">
        <f t="shared" si="22"/>
        <v>3000</v>
      </c>
      <c r="E103" s="6">
        <f>SUM(E105:E107)+E109</f>
        <v>3000</v>
      </c>
      <c r="F103" s="6">
        <f t="shared" ref="F103" si="66">SUM(F105:F107)+F109</f>
        <v>0</v>
      </c>
      <c r="G103" s="6">
        <f t="shared" ref="G103" si="67">SUM(G105:G107)+G109</f>
        <v>0</v>
      </c>
      <c r="H103" s="6">
        <f t="shared" ref="H103:I103" si="68">SUM(H105:H107)+H109</f>
        <v>0</v>
      </c>
      <c r="I103" s="6">
        <f t="shared" si="68"/>
        <v>0</v>
      </c>
    </row>
    <row r="104" spans="1:9" x14ac:dyDescent="0.25">
      <c r="A104" s="1"/>
      <c r="B104" s="1"/>
      <c r="C104" s="2" t="s">
        <v>22</v>
      </c>
      <c r="D104" s="8">
        <f t="shared" si="22"/>
        <v>3000</v>
      </c>
      <c r="E104" s="6">
        <f>E105+E106+E107</f>
        <v>3000</v>
      </c>
      <c r="F104" s="6">
        <f t="shared" ref="F104:I104" si="69">F105+F106+F107</f>
        <v>0</v>
      </c>
      <c r="G104" s="6">
        <f t="shared" si="69"/>
        <v>0</v>
      </c>
      <c r="H104" s="6">
        <f t="shared" si="69"/>
        <v>0</v>
      </c>
      <c r="I104" s="6">
        <f t="shared" si="69"/>
        <v>0</v>
      </c>
    </row>
    <row r="105" spans="1:9" x14ac:dyDescent="0.25">
      <c r="A105" s="1"/>
      <c r="B105" s="1"/>
      <c r="C105" s="1" t="s">
        <v>5</v>
      </c>
      <c r="D105" s="8">
        <f t="shared" si="22"/>
        <v>0</v>
      </c>
      <c r="E105" s="1"/>
      <c r="F105" s="1"/>
      <c r="G105" s="1"/>
      <c r="H105" s="1"/>
      <c r="I105" s="1"/>
    </row>
    <row r="106" spans="1:9" x14ac:dyDescent="0.25">
      <c r="A106" s="1"/>
      <c r="B106" s="1"/>
      <c r="C106" s="1" t="s">
        <v>6</v>
      </c>
      <c r="D106" s="8">
        <f t="shared" si="22"/>
        <v>3000</v>
      </c>
      <c r="E106" s="7">
        <v>3000</v>
      </c>
      <c r="F106" s="7"/>
      <c r="G106" s="7"/>
      <c r="H106" s="7"/>
      <c r="I106" s="7"/>
    </row>
    <row r="107" spans="1:9" s="11" customFormat="1" x14ac:dyDescent="0.25">
      <c r="A107" s="10"/>
      <c r="B107" s="10"/>
      <c r="C107" s="10" t="s">
        <v>7</v>
      </c>
      <c r="D107" s="8">
        <f t="shared" si="22"/>
        <v>0</v>
      </c>
      <c r="E107" s="12"/>
      <c r="F107" s="12"/>
      <c r="G107" s="12"/>
      <c r="H107" s="12"/>
      <c r="I107" s="12"/>
    </row>
    <row r="108" spans="1:9" x14ac:dyDescent="0.25">
      <c r="A108" s="1"/>
      <c r="B108" s="1"/>
      <c r="C108" s="1" t="s">
        <v>8</v>
      </c>
      <c r="D108" s="8">
        <f t="shared" si="22"/>
        <v>3000</v>
      </c>
      <c r="E108" s="9">
        <f>E103-E109</f>
        <v>3000</v>
      </c>
      <c r="F108" s="9">
        <f t="shared" ref="F108:I108" si="70">F103-F109</f>
        <v>0</v>
      </c>
      <c r="G108" s="9">
        <f t="shared" si="70"/>
        <v>0</v>
      </c>
      <c r="H108" s="9">
        <f t="shared" si="70"/>
        <v>0</v>
      </c>
      <c r="I108" s="9">
        <f t="shared" si="70"/>
        <v>0</v>
      </c>
    </row>
    <row r="109" spans="1:9" x14ac:dyDescent="0.25">
      <c r="A109" s="1"/>
      <c r="B109" s="1"/>
      <c r="C109" s="1" t="s">
        <v>9</v>
      </c>
      <c r="D109" s="8">
        <f t="shared" si="22"/>
        <v>0</v>
      </c>
      <c r="E109" s="17">
        <f>SUM(E110:E112)</f>
        <v>0</v>
      </c>
      <c r="F109" s="17">
        <f t="shared" ref="F109:I109" si="71">SUM(F110:F112)</f>
        <v>0</v>
      </c>
      <c r="G109" s="17">
        <f t="shared" si="71"/>
        <v>0</v>
      </c>
      <c r="H109" s="17">
        <f t="shared" si="71"/>
        <v>0</v>
      </c>
      <c r="I109" s="17">
        <f t="shared" si="71"/>
        <v>0</v>
      </c>
    </row>
    <row r="110" spans="1:9" x14ac:dyDescent="0.25">
      <c r="A110" s="1"/>
      <c r="B110" s="1"/>
      <c r="C110" s="1" t="s">
        <v>5</v>
      </c>
      <c r="D110" s="8">
        <f t="shared" si="22"/>
        <v>0</v>
      </c>
      <c r="E110" s="1"/>
      <c r="F110" s="1"/>
      <c r="G110" s="1"/>
      <c r="H110" s="1"/>
      <c r="I110" s="1"/>
    </row>
    <row r="111" spans="1:9" x14ac:dyDescent="0.25">
      <c r="A111" s="1"/>
      <c r="B111" s="1"/>
      <c r="C111" s="1" t="s">
        <v>6</v>
      </c>
      <c r="D111" s="8">
        <f t="shared" si="22"/>
        <v>0</v>
      </c>
      <c r="E111" s="10"/>
      <c r="F111" s="10"/>
      <c r="G111" s="10"/>
      <c r="H111" s="10"/>
      <c r="I111" s="10"/>
    </row>
    <row r="112" spans="1:9" x14ac:dyDescent="0.25">
      <c r="A112" s="1"/>
      <c r="B112" s="1"/>
      <c r="C112" s="10" t="s">
        <v>7</v>
      </c>
      <c r="D112" s="8">
        <f t="shared" si="22"/>
        <v>0</v>
      </c>
      <c r="E112" s="1"/>
      <c r="F112" s="1"/>
      <c r="G112" s="1"/>
      <c r="H112" s="1"/>
      <c r="I112" s="1"/>
    </row>
  </sheetData>
  <printOptions horizontalCentered="1"/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2"/>
  <sheetViews>
    <sheetView topLeftCell="A88" workbookViewId="0">
      <selection sqref="A1:XFD1048576"/>
    </sheetView>
  </sheetViews>
  <sheetFormatPr defaultRowHeight="15" x14ac:dyDescent="0.25"/>
  <cols>
    <col min="1" max="1" width="4.85546875" customWidth="1"/>
    <col min="2" max="2" width="15.7109375" customWidth="1"/>
    <col min="3" max="3" width="8.85546875" customWidth="1"/>
    <col min="4" max="4" width="12.140625" customWidth="1"/>
    <col min="5" max="5" width="11.5703125" customWidth="1"/>
    <col min="6" max="6" width="11.28515625" customWidth="1"/>
    <col min="7" max="7" width="11.7109375" customWidth="1"/>
    <col min="8" max="8" width="10.7109375" customWidth="1"/>
    <col min="9" max="9" width="10.140625" customWidth="1"/>
    <col min="11" max="11" width="11.5703125" customWidth="1"/>
  </cols>
  <sheetData>
    <row r="2" spans="1:11" x14ac:dyDescent="0.25">
      <c r="A2" s="1" t="s">
        <v>0</v>
      </c>
      <c r="B2" s="1" t="s">
        <v>1</v>
      </c>
      <c r="C2" s="1" t="s">
        <v>2</v>
      </c>
      <c r="D2" s="1" t="s">
        <v>3</v>
      </c>
      <c r="E2" s="7">
        <v>2018</v>
      </c>
      <c r="F2" s="1">
        <v>2019</v>
      </c>
      <c r="G2" s="1">
        <v>2020</v>
      </c>
      <c r="H2" s="1">
        <v>2021</v>
      </c>
      <c r="I2" s="1">
        <v>2022</v>
      </c>
    </row>
    <row r="3" spans="1:11" x14ac:dyDescent="0.25">
      <c r="A3" s="7">
        <v>1</v>
      </c>
      <c r="B3" s="7"/>
      <c r="C3" s="7"/>
      <c r="D3" s="8">
        <f t="shared" ref="D3:D34" si="0">SUM(E3:I3)</f>
        <v>1234416.83</v>
      </c>
      <c r="E3" s="8">
        <f t="shared" ref="E3:I12" si="1">E13+E53+E83</f>
        <v>131073.66</v>
      </c>
      <c r="F3" s="8">
        <f t="shared" si="1"/>
        <v>343114.27</v>
      </c>
      <c r="G3" s="8">
        <f t="shared" si="1"/>
        <v>253230.3</v>
      </c>
      <c r="H3" s="8">
        <f t="shared" si="1"/>
        <v>253357.3</v>
      </c>
      <c r="I3" s="8">
        <f t="shared" si="1"/>
        <v>253641.3</v>
      </c>
      <c r="K3" s="14">
        <f>SUM(D5:D7)+D9</f>
        <v>1234416.8299999998</v>
      </c>
    </row>
    <row r="4" spans="1:11" x14ac:dyDescent="0.25">
      <c r="A4" s="7"/>
      <c r="B4" s="7"/>
      <c r="C4" s="7" t="s">
        <v>22</v>
      </c>
      <c r="D4" s="8">
        <f t="shared" si="0"/>
        <v>378224.42</v>
      </c>
      <c r="E4" s="8">
        <f t="shared" si="1"/>
        <v>131073.66</v>
      </c>
      <c r="F4" s="8">
        <f t="shared" si="1"/>
        <v>170263.16</v>
      </c>
      <c r="G4" s="8">
        <f t="shared" si="1"/>
        <v>38430.300000000003</v>
      </c>
      <c r="H4" s="8">
        <f t="shared" si="1"/>
        <v>38457.300000000003</v>
      </c>
      <c r="I4" s="8">
        <f t="shared" si="1"/>
        <v>0</v>
      </c>
      <c r="K4" s="15"/>
    </row>
    <row r="5" spans="1:11" x14ac:dyDescent="0.25">
      <c r="A5" s="7"/>
      <c r="B5" s="7"/>
      <c r="C5" s="7" t="s">
        <v>5</v>
      </c>
      <c r="D5" s="8">
        <f t="shared" si="0"/>
        <v>0</v>
      </c>
      <c r="E5" s="8">
        <f t="shared" si="1"/>
        <v>0</v>
      </c>
      <c r="F5" s="8">
        <f t="shared" si="1"/>
        <v>0</v>
      </c>
      <c r="G5" s="8">
        <f t="shared" si="1"/>
        <v>0</v>
      </c>
      <c r="H5" s="8">
        <f t="shared" si="1"/>
        <v>0</v>
      </c>
      <c r="I5" s="8">
        <f t="shared" si="1"/>
        <v>0</v>
      </c>
    </row>
    <row r="6" spans="1:11" x14ac:dyDescent="0.25">
      <c r="A6" s="7"/>
      <c r="B6" s="7"/>
      <c r="C6" s="7" t="s">
        <v>6</v>
      </c>
      <c r="D6" s="8">
        <f t="shared" si="0"/>
        <v>253691.49</v>
      </c>
      <c r="E6" s="8">
        <f t="shared" si="1"/>
        <v>54151.49</v>
      </c>
      <c r="F6" s="8">
        <f t="shared" si="1"/>
        <v>133135</v>
      </c>
      <c r="G6" s="8">
        <f t="shared" si="1"/>
        <v>33189</v>
      </c>
      <c r="H6" s="8">
        <f t="shared" si="1"/>
        <v>33216</v>
      </c>
      <c r="I6" s="8">
        <f t="shared" si="1"/>
        <v>0</v>
      </c>
    </row>
    <row r="7" spans="1:11" x14ac:dyDescent="0.25">
      <c r="A7" s="7"/>
      <c r="B7" s="7"/>
      <c r="C7" s="7" t="s">
        <v>7</v>
      </c>
      <c r="D7" s="8">
        <f t="shared" si="0"/>
        <v>124532.93000000001</v>
      </c>
      <c r="E7" s="8">
        <f t="shared" si="1"/>
        <v>76922.17</v>
      </c>
      <c r="F7" s="8">
        <f t="shared" si="1"/>
        <v>37128.160000000003</v>
      </c>
      <c r="G7" s="8">
        <f t="shared" si="1"/>
        <v>5241.3</v>
      </c>
      <c r="H7" s="8">
        <f t="shared" si="1"/>
        <v>5241.3</v>
      </c>
      <c r="I7" s="8">
        <f t="shared" si="1"/>
        <v>0</v>
      </c>
    </row>
    <row r="8" spans="1:11" x14ac:dyDescent="0.25">
      <c r="A8" s="7"/>
      <c r="B8" s="7"/>
      <c r="C8" s="7" t="s">
        <v>8</v>
      </c>
      <c r="D8" s="8">
        <f t="shared" si="0"/>
        <v>378224.42000000004</v>
      </c>
      <c r="E8" s="8">
        <f t="shared" si="1"/>
        <v>131073.66</v>
      </c>
      <c r="F8" s="8">
        <f t="shared" si="1"/>
        <v>170263.16000000003</v>
      </c>
      <c r="G8" s="8">
        <f t="shared" si="1"/>
        <v>38430.300000000003</v>
      </c>
      <c r="H8" s="8">
        <f t="shared" si="1"/>
        <v>38457.300000000003</v>
      </c>
      <c r="I8" s="8">
        <f t="shared" si="1"/>
        <v>0</v>
      </c>
      <c r="K8" s="14">
        <f>SUM(D8:D9)</f>
        <v>1234416.83</v>
      </c>
    </row>
    <row r="9" spans="1:11" x14ac:dyDescent="0.25">
      <c r="A9" s="7"/>
      <c r="B9" s="7"/>
      <c r="C9" s="7" t="s">
        <v>9</v>
      </c>
      <c r="D9" s="8">
        <f t="shared" si="0"/>
        <v>856192.40999999992</v>
      </c>
      <c r="E9" s="8">
        <f t="shared" si="1"/>
        <v>0</v>
      </c>
      <c r="F9" s="8">
        <f t="shared" si="1"/>
        <v>172851.11</v>
      </c>
      <c r="G9" s="8">
        <f t="shared" si="1"/>
        <v>214800</v>
      </c>
      <c r="H9" s="8">
        <f t="shared" si="1"/>
        <v>214900</v>
      </c>
      <c r="I9" s="8">
        <f t="shared" si="1"/>
        <v>253641.3</v>
      </c>
      <c r="K9" s="14">
        <f>SUM(D10:D12)</f>
        <v>856192.40999999992</v>
      </c>
    </row>
    <row r="10" spans="1:11" x14ac:dyDescent="0.25">
      <c r="A10" s="7"/>
      <c r="B10" s="7"/>
      <c r="C10" s="1" t="s">
        <v>5</v>
      </c>
      <c r="D10" s="8">
        <f t="shared" si="0"/>
        <v>0</v>
      </c>
      <c r="E10" s="8">
        <f t="shared" si="1"/>
        <v>0</v>
      </c>
      <c r="F10" s="8">
        <f t="shared" si="1"/>
        <v>0</v>
      </c>
      <c r="G10" s="8">
        <f t="shared" si="1"/>
        <v>0</v>
      </c>
      <c r="H10" s="8">
        <f t="shared" si="1"/>
        <v>0</v>
      </c>
      <c r="I10" s="8">
        <f t="shared" si="1"/>
        <v>0</v>
      </c>
    </row>
    <row r="11" spans="1:11" x14ac:dyDescent="0.25">
      <c r="A11" s="7"/>
      <c r="B11" s="7"/>
      <c r="C11" s="1" t="s">
        <v>6</v>
      </c>
      <c r="D11" s="8">
        <f t="shared" si="0"/>
        <v>755182.69</v>
      </c>
      <c r="E11" s="8">
        <f t="shared" si="1"/>
        <v>0</v>
      </c>
      <c r="F11" s="8">
        <f t="shared" si="1"/>
        <v>96782.69</v>
      </c>
      <c r="G11" s="8">
        <f t="shared" si="1"/>
        <v>208300</v>
      </c>
      <c r="H11" s="8">
        <f t="shared" si="1"/>
        <v>208300</v>
      </c>
      <c r="I11" s="8">
        <f t="shared" si="1"/>
        <v>241800</v>
      </c>
    </row>
    <row r="12" spans="1:11" x14ac:dyDescent="0.25">
      <c r="A12" s="7"/>
      <c r="B12" s="7"/>
      <c r="C12" s="10" t="s">
        <v>7</v>
      </c>
      <c r="D12" s="8">
        <f t="shared" si="0"/>
        <v>101009.72</v>
      </c>
      <c r="E12" s="8">
        <f t="shared" si="1"/>
        <v>0</v>
      </c>
      <c r="F12" s="8">
        <f t="shared" si="1"/>
        <v>76068.42</v>
      </c>
      <c r="G12" s="8">
        <f t="shared" si="1"/>
        <v>6500</v>
      </c>
      <c r="H12" s="8">
        <f t="shared" si="1"/>
        <v>6600</v>
      </c>
      <c r="I12" s="8">
        <f t="shared" si="1"/>
        <v>11841.3</v>
      </c>
    </row>
    <row r="13" spans="1:11" s="3" customFormat="1" x14ac:dyDescent="0.25">
      <c r="A13" s="2">
        <v>2</v>
      </c>
      <c r="B13" s="2" t="s">
        <v>38</v>
      </c>
      <c r="C13" s="2"/>
      <c r="D13" s="8">
        <f t="shared" si="0"/>
        <v>433763.48000000004</v>
      </c>
      <c r="E13" s="5">
        <f>SUM(E15:E17)+E19</f>
        <v>27554.47</v>
      </c>
      <c r="F13" s="5">
        <f t="shared" ref="F13:H13" si="2">SUM(F15:F17)+F19</f>
        <v>167114.27000000002</v>
      </c>
      <c r="G13" s="5">
        <f t="shared" si="2"/>
        <v>79631.58</v>
      </c>
      <c r="H13" s="5">
        <f t="shared" si="2"/>
        <v>79731.58</v>
      </c>
      <c r="I13" s="5">
        <f>SUM(I15:I17)+I19</f>
        <v>79731.58</v>
      </c>
      <c r="K13" s="13"/>
    </row>
    <row r="14" spans="1:11" s="3" customFormat="1" x14ac:dyDescent="0.25">
      <c r="A14" s="2"/>
      <c r="B14" s="2"/>
      <c r="C14" s="2" t="s">
        <v>22</v>
      </c>
      <c r="D14" s="8">
        <f t="shared" si="0"/>
        <v>129449.21</v>
      </c>
      <c r="E14" s="4">
        <f>E24+E34+E44</f>
        <v>27554.47</v>
      </c>
      <c r="F14" s="4">
        <f t="shared" ref="F14:I14" si="3">F24+F34+F44</f>
        <v>92631.58</v>
      </c>
      <c r="G14" s="4">
        <f t="shared" si="3"/>
        <v>4631.58</v>
      </c>
      <c r="H14" s="4">
        <f t="shared" si="3"/>
        <v>4631.58</v>
      </c>
      <c r="I14" s="4">
        <f t="shared" si="3"/>
        <v>0</v>
      </c>
      <c r="K14" s="13"/>
    </row>
    <row r="15" spans="1:11" x14ac:dyDescent="0.25">
      <c r="A15" s="1"/>
      <c r="B15" s="1"/>
      <c r="C15" s="1" t="s">
        <v>5</v>
      </c>
      <c r="D15" s="8">
        <f t="shared" si="0"/>
        <v>0</v>
      </c>
      <c r="E15" s="4">
        <f t="shared" ref="E15:I22" si="4">E25+E35+E45</f>
        <v>0</v>
      </c>
      <c r="F15" s="4">
        <f t="shared" si="4"/>
        <v>0</v>
      </c>
      <c r="G15" s="4">
        <f t="shared" si="4"/>
        <v>0</v>
      </c>
      <c r="H15" s="4">
        <f t="shared" si="4"/>
        <v>0</v>
      </c>
      <c r="I15" s="4">
        <f t="shared" si="4"/>
        <v>0</v>
      </c>
    </row>
    <row r="16" spans="1:11" x14ac:dyDescent="0.25">
      <c r="A16" s="1"/>
      <c r="B16" s="1"/>
      <c r="C16" s="1" t="s">
        <v>6</v>
      </c>
      <c r="D16" s="8">
        <f t="shared" si="0"/>
        <v>113632.3</v>
      </c>
      <c r="E16" s="4">
        <f t="shared" si="4"/>
        <v>25632.3</v>
      </c>
      <c r="F16" s="4">
        <f t="shared" si="4"/>
        <v>88000</v>
      </c>
      <c r="G16" s="4">
        <f t="shared" si="4"/>
        <v>0</v>
      </c>
      <c r="H16" s="4">
        <f t="shared" si="4"/>
        <v>0</v>
      </c>
      <c r="I16" s="4">
        <f t="shared" si="4"/>
        <v>0</v>
      </c>
    </row>
    <row r="17" spans="1:9" x14ac:dyDescent="0.25">
      <c r="A17" s="1"/>
      <c r="B17" s="1"/>
      <c r="C17" s="1" t="s">
        <v>7</v>
      </c>
      <c r="D17" s="8">
        <f t="shared" si="0"/>
        <v>15816.91</v>
      </c>
      <c r="E17" s="4">
        <f t="shared" si="4"/>
        <v>1922.17</v>
      </c>
      <c r="F17" s="4">
        <f t="shared" si="4"/>
        <v>4631.58</v>
      </c>
      <c r="G17" s="4">
        <f t="shared" si="4"/>
        <v>4631.58</v>
      </c>
      <c r="H17" s="4">
        <f t="shared" si="4"/>
        <v>4631.58</v>
      </c>
      <c r="I17" s="4">
        <f t="shared" si="4"/>
        <v>0</v>
      </c>
    </row>
    <row r="18" spans="1:9" x14ac:dyDescent="0.25">
      <c r="A18" s="1"/>
      <c r="B18" s="1"/>
      <c r="C18" s="1" t="s">
        <v>8</v>
      </c>
      <c r="D18" s="8">
        <f t="shared" si="0"/>
        <v>129449.21000000002</v>
      </c>
      <c r="E18" s="4">
        <f t="shared" si="4"/>
        <v>27554.47</v>
      </c>
      <c r="F18" s="4">
        <f t="shared" si="4"/>
        <v>92631.580000000016</v>
      </c>
      <c r="G18" s="4">
        <f t="shared" si="4"/>
        <v>4631.5800000000017</v>
      </c>
      <c r="H18" s="4">
        <f t="shared" si="4"/>
        <v>4631.5800000000017</v>
      </c>
      <c r="I18" s="4">
        <f t="shared" si="4"/>
        <v>0</v>
      </c>
    </row>
    <row r="19" spans="1:9" x14ac:dyDescent="0.25">
      <c r="A19" s="1"/>
      <c r="B19" s="1"/>
      <c r="C19" s="1" t="s">
        <v>9</v>
      </c>
      <c r="D19" s="8">
        <f t="shared" si="0"/>
        <v>304314.27</v>
      </c>
      <c r="E19" s="4">
        <f t="shared" si="4"/>
        <v>0</v>
      </c>
      <c r="F19" s="4">
        <f t="shared" si="4"/>
        <v>74482.69</v>
      </c>
      <c r="G19" s="4">
        <f t="shared" si="4"/>
        <v>75000</v>
      </c>
      <c r="H19" s="4">
        <f t="shared" si="4"/>
        <v>75100</v>
      </c>
      <c r="I19" s="4">
        <f t="shared" si="4"/>
        <v>79731.58</v>
      </c>
    </row>
    <row r="20" spans="1:9" x14ac:dyDescent="0.25">
      <c r="A20" s="1"/>
      <c r="B20" s="1"/>
      <c r="C20" s="1" t="s">
        <v>5</v>
      </c>
      <c r="D20" s="8">
        <f t="shared" si="0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</row>
    <row r="21" spans="1:9" x14ac:dyDescent="0.25">
      <c r="A21" s="1"/>
      <c r="B21" s="1"/>
      <c r="C21" s="1" t="s">
        <v>6</v>
      </c>
      <c r="D21" s="8">
        <f t="shared" si="0"/>
        <v>299482.69</v>
      </c>
      <c r="E21" s="4">
        <f t="shared" si="4"/>
        <v>0</v>
      </c>
      <c r="F21" s="4">
        <f t="shared" si="4"/>
        <v>74482.69</v>
      </c>
      <c r="G21" s="4">
        <f t="shared" si="4"/>
        <v>75000</v>
      </c>
      <c r="H21" s="4">
        <f t="shared" si="4"/>
        <v>75000</v>
      </c>
      <c r="I21" s="4">
        <f t="shared" si="4"/>
        <v>75000</v>
      </c>
    </row>
    <row r="22" spans="1:9" x14ac:dyDescent="0.25">
      <c r="A22" s="1"/>
      <c r="B22" s="1"/>
      <c r="C22" s="10" t="s">
        <v>7</v>
      </c>
      <c r="D22" s="8">
        <f t="shared" si="0"/>
        <v>4831.58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100</v>
      </c>
      <c r="I22" s="4">
        <f t="shared" si="4"/>
        <v>4731.58</v>
      </c>
    </row>
    <row r="23" spans="1:9" x14ac:dyDescent="0.25">
      <c r="A23" s="1" t="s">
        <v>10</v>
      </c>
      <c r="B23" s="1" t="s">
        <v>23</v>
      </c>
      <c r="C23" s="1"/>
      <c r="D23" s="8">
        <f t="shared" si="0"/>
        <v>433563.48000000004</v>
      </c>
      <c r="E23" s="6">
        <f>SUM(E25:E27)+E29</f>
        <v>27554.47</v>
      </c>
      <c r="F23" s="6">
        <f t="shared" ref="F23:I23" si="5">SUM(F25:F27)+F29</f>
        <v>167114.27000000002</v>
      </c>
      <c r="G23" s="6">
        <f t="shared" si="5"/>
        <v>79631.58</v>
      </c>
      <c r="H23" s="6">
        <f t="shared" si="5"/>
        <v>79631.58</v>
      </c>
      <c r="I23" s="6">
        <f t="shared" si="5"/>
        <v>79631.58</v>
      </c>
    </row>
    <row r="24" spans="1:9" x14ac:dyDescent="0.25">
      <c r="A24" s="1"/>
      <c r="B24" s="1"/>
      <c r="C24" s="2" t="s">
        <v>22</v>
      </c>
      <c r="D24" s="8">
        <f t="shared" si="0"/>
        <v>129449.21</v>
      </c>
      <c r="E24" s="20">
        <f>E25+E26+E27</f>
        <v>27554.47</v>
      </c>
      <c r="F24" s="20">
        <f t="shared" ref="F24:I24" si="6">F25+F26+F27</f>
        <v>92631.58</v>
      </c>
      <c r="G24" s="20">
        <f t="shared" si="6"/>
        <v>4631.58</v>
      </c>
      <c r="H24" s="20">
        <f t="shared" si="6"/>
        <v>4631.58</v>
      </c>
      <c r="I24" s="20">
        <f t="shared" si="6"/>
        <v>0</v>
      </c>
    </row>
    <row r="25" spans="1:9" x14ac:dyDescent="0.25">
      <c r="A25" s="1"/>
      <c r="B25" s="1"/>
      <c r="C25" s="1" t="s">
        <v>5</v>
      </c>
      <c r="D25" s="8">
        <f t="shared" si="0"/>
        <v>0</v>
      </c>
      <c r="E25" s="10"/>
      <c r="F25" s="1"/>
      <c r="G25" s="1"/>
      <c r="H25" s="1"/>
      <c r="I25" s="1"/>
    </row>
    <row r="26" spans="1:9" x14ac:dyDescent="0.25">
      <c r="A26" s="1"/>
      <c r="B26" s="1"/>
      <c r="C26" s="1" t="s">
        <v>6</v>
      </c>
      <c r="D26" s="8">
        <f t="shared" si="0"/>
        <v>113632.3</v>
      </c>
      <c r="E26" s="7">
        <f>25095.27+537.03</f>
        <v>25632.3</v>
      </c>
      <c r="F26" s="1">
        <v>88000</v>
      </c>
      <c r="G26" s="1"/>
      <c r="H26" s="1"/>
      <c r="I26" s="1"/>
    </row>
    <row r="27" spans="1:9" s="11" customFormat="1" x14ac:dyDescent="0.25">
      <c r="A27" s="10"/>
      <c r="B27" s="10"/>
      <c r="C27" s="10" t="s">
        <v>7</v>
      </c>
      <c r="D27" s="8">
        <f t="shared" si="0"/>
        <v>15816.91</v>
      </c>
      <c r="E27" s="23">
        <f>1320.8+28.27+573.1</f>
        <v>1922.17</v>
      </c>
      <c r="F27" s="23">
        <f>4631.58</f>
        <v>4631.58</v>
      </c>
      <c r="G27" s="23">
        <v>4631.58</v>
      </c>
      <c r="H27" s="23">
        <v>4631.58</v>
      </c>
      <c r="I27" s="12"/>
    </row>
    <row r="28" spans="1:9" x14ac:dyDescent="0.25">
      <c r="A28" s="1"/>
      <c r="B28" s="1"/>
      <c r="C28" s="1" t="s">
        <v>8</v>
      </c>
      <c r="D28" s="8">
        <f t="shared" si="0"/>
        <v>129449.21000000002</v>
      </c>
      <c r="E28" s="9">
        <f>E23-E29</f>
        <v>27554.47</v>
      </c>
      <c r="F28" s="9">
        <f t="shared" ref="F28:I28" si="7">F23-F29</f>
        <v>92631.580000000016</v>
      </c>
      <c r="G28" s="9">
        <f t="shared" si="7"/>
        <v>4631.5800000000017</v>
      </c>
      <c r="H28" s="9">
        <f t="shared" si="7"/>
        <v>4631.5800000000017</v>
      </c>
      <c r="I28" s="9">
        <f t="shared" si="7"/>
        <v>0</v>
      </c>
    </row>
    <row r="29" spans="1:9" x14ac:dyDescent="0.25">
      <c r="A29" s="1"/>
      <c r="B29" s="1"/>
      <c r="C29" s="1" t="s">
        <v>9</v>
      </c>
      <c r="D29" s="8">
        <f t="shared" si="0"/>
        <v>304114.27</v>
      </c>
      <c r="E29" s="17">
        <f>SUM(E30:E32)</f>
        <v>0</v>
      </c>
      <c r="F29" s="17">
        <f t="shared" ref="F29:I29" si="8">SUM(F30:F32)</f>
        <v>74482.69</v>
      </c>
      <c r="G29" s="17">
        <f t="shared" si="8"/>
        <v>75000</v>
      </c>
      <c r="H29" s="17">
        <f t="shared" si="8"/>
        <v>75000</v>
      </c>
      <c r="I29" s="17">
        <f t="shared" si="8"/>
        <v>79631.58</v>
      </c>
    </row>
    <row r="30" spans="1:9" x14ac:dyDescent="0.25">
      <c r="A30" s="1"/>
      <c r="B30" s="1"/>
      <c r="C30" s="1" t="s">
        <v>5</v>
      </c>
      <c r="D30" s="8">
        <f t="shared" si="0"/>
        <v>0</v>
      </c>
      <c r="E30" s="1"/>
      <c r="F30" s="1"/>
      <c r="G30" s="1"/>
      <c r="H30" s="1"/>
      <c r="I30" s="1"/>
    </row>
    <row r="31" spans="1:9" x14ac:dyDescent="0.25">
      <c r="A31" s="1"/>
      <c r="B31" s="1"/>
      <c r="C31" s="1" t="s">
        <v>6</v>
      </c>
      <c r="D31" s="8">
        <f t="shared" si="0"/>
        <v>299482.69</v>
      </c>
      <c r="E31" s="1">
        <v>0</v>
      </c>
      <c r="F31" s="7">
        <f>79114.27-F27</f>
        <v>74482.69</v>
      </c>
      <c r="G31" s="7">
        <v>75000</v>
      </c>
      <c r="H31" s="7">
        <v>75000</v>
      </c>
      <c r="I31" s="7">
        <v>75000</v>
      </c>
    </row>
    <row r="32" spans="1:9" x14ac:dyDescent="0.25">
      <c r="A32" s="1"/>
      <c r="B32" s="1"/>
      <c r="C32" s="10" t="s">
        <v>7</v>
      </c>
      <c r="D32" s="8">
        <f t="shared" si="0"/>
        <v>4631.58</v>
      </c>
      <c r="E32" s="1"/>
      <c r="F32" s="1"/>
      <c r="G32" s="1"/>
      <c r="H32" s="1"/>
      <c r="I32" s="7">
        <v>4631.58</v>
      </c>
    </row>
    <row r="33" spans="1:9" x14ac:dyDescent="0.25">
      <c r="A33" s="1" t="s">
        <v>12</v>
      </c>
      <c r="B33" s="1" t="s">
        <v>11</v>
      </c>
      <c r="C33" s="1"/>
      <c r="D33" s="8">
        <f t="shared" si="0"/>
        <v>0</v>
      </c>
      <c r="E33" s="6">
        <f>SUM(E35:E37)+E39</f>
        <v>0</v>
      </c>
      <c r="F33" s="24">
        <f t="shared" ref="F33" si="9">SUM(F35:F37)+F39</f>
        <v>0</v>
      </c>
      <c r="G33" s="24">
        <f t="shared" ref="G33" si="10">SUM(G35:G37)+G39</f>
        <v>0</v>
      </c>
      <c r="H33" s="24">
        <f t="shared" ref="H33:I33" si="11">SUM(H35:H37)+H39</f>
        <v>0</v>
      </c>
      <c r="I33" s="24">
        <f t="shared" si="11"/>
        <v>0</v>
      </c>
    </row>
    <row r="34" spans="1:9" x14ac:dyDescent="0.25">
      <c r="A34" s="1"/>
      <c r="B34" s="1"/>
      <c r="C34" s="2" t="s">
        <v>22</v>
      </c>
      <c r="D34" s="8">
        <f t="shared" si="0"/>
        <v>0</v>
      </c>
      <c r="E34" s="6">
        <f>E35+E36+E37</f>
        <v>0</v>
      </c>
      <c r="F34" s="24">
        <f t="shared" ref="F34:I34" si="12">F35+F36+F37</f>
        <v>0</v>
      </c>
      <c r="G34" s="24">
        <f t="shared" si="12"/>
        <v>0</v>
      </c>
      <c r="H34" s="24">
        <f t="shared" si="12"/>
        <v>0</v>
      </c>
      <c r="I34" s="24">
        <f t="shared" si="12"/>
        <v>0</v>
      </c>
    </row>
    <row r="35" spans="1:9" x14ac:dyDescent="0.25">
      <c r="A35" s="1"/>
      <c r="B35" s="1"/>
      <c r="C35" s="1" t="s">
        <v>5</v>
      </c>
      <c r="D35" s="8">
        <f t="shared" ref="D35:D82" si="13">SUM(E35:I35)</f>
        <v>0</v>
      </c>
      <c r="E35" s="10"/>
      <c r="F35" s="25"/>
      <c r="G35" s="25"/>
      <c r="H35" s="25"/>
      <c r="I35" s="25"/>
    </row>
    <row r="36" spans="1:9" x14ac:dyDescent="0.25">
      <c r="A36" s="1"/>
      <c r="B36" s="1"/>
      <c r="C36" s="1" t="s">
        <v>6</v>
      </c>
      <c r="D36" s="8">
        <f t="shared" si="13"/>
        <v>0</v>
      </c>
      <c r="E36" s="10">
        <v>0</v>
      </c>
      <c r="F36" s="25"/>
      <c r="G36" s="25"/>
      <c r="H36" s="25"/>
      <c r="I36" s="25"/>
    </row>
    <row r="37" spans="1:9" s="11" customFormat="1" x14ac:dyDescent="0.25">
      <c r="A37" s="10"/>
      <c r="B37" s="10"/>
      <c r="C37" s="10" t="s">
        <v>7</v>
      </c>
      <c r="D37" s="8">
        <f t="shared" si="13"/>
        <v>0</v>
      </c>
      <c r="E37" s="12">
        <v>0</v>
      </c>
      <c r="F37" s="26"/>
      <c r="G37" s="26"/>
      <c r="H37" s="26"/>
      <c r="I37" s="26"/>
    </row>
    <row r="38" spans="1:9" x14ac:dyDescent="0.25">
      <c r="A38" s="1"/>
      <c r="B38" s="1"/>
      <c r="C38" s="1" t="s">
        <v>8</v>
      </c>
      <c r="D38" s="8">
        <f t="shared" si="13"/>
        <v>0</v>
      </c>
      <c r="E38" s="9">
        <f>E33-E39</f>
        <v>0</v>
      </c>
      <c r="F38" s="25">
        <f t="shared" ref="F38:I38" si="14">F33-F39</f>
        <v>0</v>
      </c>
      <c r="G38" s="25">
        <f t="shared" si="14"/>
        <v>0</v>
      </c>
      <c r="H38" s="25">
        <f t="shared" si="14"/>
        <v>0</v>
      </c>
      <c r="I38" s="25">
        <f t="shared" si="14"/>
        <v>0</v>
      </c>
    </row>
    <row r="39" spans="1:9" x14ac:dyDescent="0.25">
      <c r="A39" s="1"/>
      <c r="B39" s="1"/>
      <c r="C39" s="1" t="s">
        <v>9</v>
      </c>
      <c r="D39" s="8">
        <f t="shared" si="13"/>
        <v>0</v>
      </c>
      <c r="E39" s="17">
        <f>SUM(E40:E42)</f>
        <v>0</v>
      </c>
      <c r="F39" s="27">
        <f t="shared" ref="F39:I39" si="15">SUM(F40:F42)</f>
        <v>0</v>
      </c>
      <c r="G39" s="27">
        <f t="shared" si="15"/>
        <v>0</v>
      </c>
      <c r="H39" s="27">
        <f t="shared" si="15"/>
        <v>0</v>
      </c>
      <c r="I39" s="27">
        <f t="shared" si="15"/>
        <v>0</v>
      </c>
    </row>
    <row r="40" spans="1:9" x14ac:dyDescent="0.25">
      <c r="A40" s="1"/>
      <c r="B40" s="1"/>
      <c r="C40" s="1" t="s">
        <v>5</v>
      </c>
      <c r="D40" s="8">
        <f t="shared" si="13"/>
        <v>0</v>
      </c>
      <c r="E40" s="1"/>
      <c r="F40" s="25"/>
      <c r="G40" s="25"/>
      <c r="H40" s="25"/>
      <c r="I40" s="25"/>
    </row>
    <row r="41" spans="1:9" x14ac:dyDescent="0.25">
      <c r="A41" s="1"/>
      <c r="B41" s="1"/>
      <c r="C41" s="1" t="s">
        <v>6</v>
      </c>
      <c r="D41" s="8">
        <f t="shared" si="13"/>
        <v>0</v>
      </c>
      <c r="E41" s="16">
        <v>0</v>
      </c>
      <c r="F41" s="25"/>
      <c r="G41" s="25"/>
      <c r="H41" s="25"/>
      <c r="I41" s="25"/>
    </row>
    <row r="42" spans="1:9" x14ac:dyDescent="0.25">
      <c r="A42" s="1"/>
      <c r="B42" s="1"/>
      <c r="C42" s="10" t="s">
        <v>7</v>
      </c>
      <c r="D42" s="8">
        <f t="shared" si="13"/>
        <v>0</v>
      </c>
      <c r="E42" s="1"/>
      <c r="F42" s="25"/>
      <c r="G42" s="25"/>
      <c r="H42" s="25"/>
      <c r="I42" s="25"/>
    </row>
    <row r="43" spans="1:9" x14ac:dyDescent="0.25">
      <c r="A43" s="1" t="s">
        <v>13</v>
      </c>
      <c r="B43" s="1" t="s">
        <v>14</v>
      </c>
      <c r="C43" s="1"/>
      <c r="D43" s="8">
        <f t="shared" si="13"/>
        <v>200</v>
      </c>
      <c r="E43" s="6">
        <f>SUM(E45:E47)+E49</f>
        <v>0</v>
      </c>
      <c r="F43" s="6">
        <f t="shared" ref="F43" si="16">SUM(F45:F47)+F49</f>
        <v>0</v>
      </c>
      <c r="G43" s="6">
        <f t="shared" ref="G43" si="17">SUM(G45:G47)+G49</f>
        <v>0</v>
      </c>
      <c r="H43" s="6">
        <f t="shared" ref="H43:I43" si="18">SUM(H45:H47)+H49</f>
        <v>100</v>
      </c>
      <c r="I43" s="6">
        <f t="shared" si="18"/>
        <v>100</v>
      </c>
    </row>
    <row r="44" spans="1:9" x14ac:dyDescent="0.25">
      <c r="A44" s="1"/>
      <c r="B44" s="1"/>
      <c r="C44" s="2" t="s">
        <v>22</v>
      </c>
      <c r="D44" s="8">
        <f t="shared" si="13"/>
        <v>0</v>
      </c>
      <c r="E44" s="6">
        <f>E45+E46+E47</f>
        <v>0</v>
      </c>
      <c r="F44" s="6">
        <f t="shared" ref="F44:I44" si="19">F45+F46+F47</f>
        <v>0</v>
      </c>
      <c r="G44" s="6">
        <f t="shared" si="19"/>
        <v>0</v>
      </c>
      <c r="H44" s="6">
        <f t="shared" si="19"/>
        <v>0</v>
      </c>
      <c r="I44" s="6">
        <f t="shared" si="19"/>
        <v>0</v>
      </c>
    </row>
    <row r="45" spans="1:9" x14ac:dyDescent="0.25">
      <c r="A45" s="1"/>
      <c r="B45" s="1"/>
      <c r="C45" s="1" t="s">
        <v>5</v>
      </c>
      <c r="D45" s="8">
        <f t="shared" si="13"/>
        <v>0</v>
      </c>
      <c r="E45" s="1"/>
      <c r="F45" s="1"/>
      <c r="G45" s="1"/>
      <c r="H45" s="1"/>
      <c r="I45" s="1"/>
    </row>
    <row r="46" spans="1:9" x14ac:dyDescent="0.25">
      <c r="A46" s="1"/>
      <c r="B46" s="1"/>
      <c r="C46" s="1" t="s">
        <v>6</v>
      </c>
      <c r="D46" s="8">
        <f t="shared" si="13"/>
        <v>0</v>
      </c>
      <c r="E46" s="1"/>
      <c r="F46" s="1"/>
      <c r="G46" s="1"/>
      <c r="H46" s="1"/>
      <c r="I46" s="1"/>
    </row>
    <row r="47" spans="1:9" s="11" customFormat="1" x14ac:dyDescent="0.25">
      <c r="A47" s="10"/>
      <c r="B47" s="10"/>
      <c r="C47" s="10" t="s">
        <v>7</v>
      </c>
      <c r="D47" s="8">
        <f t="shared" si="13"/>
        <v>0</v>
      </c>
      <c r="E47" s="12"/>
      <c r="F47" s="12">
        <v>0</v>
      </c>
      <c r="G47" s="12">
        <v>0</v>
      </c>
      <c r="H47" s="12"/>
      <c r="I47" s="12"/>
    </row>
    <row r="48" spans="1:9" x14ac:dyDescent="0.25">
      <c r="A48" s="1"/>
      <c r="B48" s="1"/>
      <c r="C48" s="1" t="s">
        <v>8</v>
      </c>
      <c r="D48" s="8">
        <f t="shared" si="13"/>
        <v>0</v>
      </c>
      <c r="E48" s="9">
        <f>E43-E49</f>
        <v>0</v>
      </c>
      <c r="F48" s="9">
        <f t="shared" ref="F48:I48" si="20">F43-F49</f>
        <v>0</v>
      </c>
      <c r="G48" s="9">
        <f t="shared" si="20"/>
        <v>0</v>
      </c>
      <c r="H48" s="9">
        <f t="shared" si="20"/>
        <v>0</v>
      </c>
      <c r="I48" s="9">
        <f t="shared" si="20"/>
        <v>0</v>
      </c>
    </row>
    <row r="49" spans="1:9" x14ac:dyDescent="0.25">
      <c r="A49" s="1"/>
      <c r="B49" s="1"/>
      <c r="C49" s="1" t="s">
        <v>9</v>
      </c>
      <c r="D49" s="8">
        <f t="shared" si="13"/>
        <v>200</v>
      </c>
      <c r="E49" s="17">
        <f>SUM(E50:E52)</f>
        <v>0</v>
      </c>
      <c r="F49" s="17">
        <f t="shared" ref="F49:I49" si="21">SUM(F50:F52)</f>
        <v>0</v>
      </c>
      <c r="G49" s="17">
        <f t="shared" si="21"/>
        <v>0</v>
      </c>
      <c r="H49" s="17">
        <f t="shared" si="21"/>
        <v>100</v>
      </c>
      <c r="I49" s="17">
        <f t="shared" si="21"/>
        <v>100</v>
      </c>
    </row>
    <row r="50" spans="1:9" x14ac:dyDescent="0.25">
      <c r="A50" s="1"/>
      <c r="B50" s="1"/>
      <c r="C50" s="1" t="s">
        <v>5</v>
      </c>
      <c r="D50" s="8">
        <f t="shared" si="13"/>
        <v>0</v>
      </c>
      <c r="E50" s="1"/>
      <c r="F50" s="1"/>
      <c r="G50" s="1"/>
      <c r="H50" s="1"/>
      <c r="I50" s="1"/>
    </row>
    <row r="51" spans="1:9" x14ac:dyDescent="0.25">
      <c r="A51" s="1"/>
      <c r="B51" s="1"/>
      <c r="C51" s="1" t="s">
        <v>6</v>
      </c>
      <c r="D51" s="8">
        <f t="shared" si="13"/>
        <v>0</v>
      </c>
      <c r="E51" s="1"/>
      <c r="F51" s="1"/>
      <c r="G51" s="1"/>
      <c r="H51" s="1"/>
      <c r="I51" s="1"/>
    </row>
    <row r="52" spans="1:9" x14ac:dyDescent="0.25">
      <c r="A52" s="1"/>
      <c r="B52" s="1"/>
      <c r="C52" s="10" t="s">
        <v>7</v>
      </c>
      <c r="D52" s="8">
        <f t="shared" si="13"/>
        <v>200</v>
      </c>
      <c r="E52" s="1"/>
      <c r="F52" s="1"/>
      <c r="G52" s="1"/>
      <c r="H52" s="1">
        <v>100</v>
      </c>
      <c r="I52" s="1">
        <v>100</v>
      </c>
    </row>
    <row r="53" spans="1:9" s="3" customFormat="1" x14ac:dyDescent="0.25">
      <c r="A53" s="2">
        <v>3</v>
      </c>
      <c r="B53" s="2" t="s">
        <v>15</v>
      </c>
      <c r="C53" s="2"/>
      <c r="D53" s="8">
        <f t="shared" si="13"/>
        <v>343424.19</v>
      </c>
      <c r="E53" s="5">
        <f>SUM(E55:E57)+E59</f>
        <v>103519.19</v>
      </c>
      <c r="F53" s="5">
        <f t="shared" ref="F53:I53" si="22">SUM(F55:F57)+F59</f>
        <v>140000</v>
      </c>
      <c r="G53" s="5">
        <f t="shared" si="22"/>
        <v>33189</v>
      </c>
      <c r="H53" s="5">
        <f t="shared" si="22"/>
        <v>33216</v>
      </c>
      <c r="I53" s="5">
        <f t="shared" si="22"/>
        <v>33500</v>
      </c>
    </row>
    <row r="54" spans="1:9" s="3" customFormat="1" x14ac:dyDescent="0.25">
      <c r="A54" s="2"/>
      <c r="B54" s="2"/>
      <c r="C54" s="2" t="s">
        <v>22</v>
      </c>
      <c r="D54" s="8">
        <f t="shared" si="13"/>
        <v>234924.19</v>
      </c>
      <c r="E54" s="4">
        <f t="shared" ref="E54:I62" si="23">E64+E74</f>
        <v>103519.19</v>
      </c>
      <c r="F54" s="4">
        <f t="shared" si="23"/>
        <v>65000</v>
      </c>
      <c r="G54" s="4">
        <f t="shared" si="23"/>
        <v>33189</v>
      </c>
      <c r="H54" s="4">
        <f t="shared" si="23"/>
        <v>33216</v>
      </c>
      <c r="I54" s="4">
        <f t="shared" si="23"/>
        <v>0</v>
      </c>
    </row>
    <row r="55" spans="1:9" x14ac:dyDescent="0.25">
      <c r="A55" s="1"/>
      <c r="B55" s="1"/>
      <c r="C55" s="1" t="s">
        <v>5</v>
      </c>
      <c r="D55" s="8">
        <f t="shared" si="13"/>
        <v>0</v>
      </c>
      <c r="E55" s="4">
        <f t="shared" si="23"/>
        <v>0</v>
      </c>
      <c r="F55" s="4">
        <f t="shared" si="23"/>
        <v>0</v>
      </c>
      <c r="G55" s="4">
        <f t="shared" si="23"/>
        <v>0</v>
      </c>
      <c r="H55" s="4">
        <f t="shared" si="23"/>
        <v>0</v>
      </c>
      <c r="I55" s="4">
        <f t="shared" si="23"/>
        <v>0</v>
      </c>
    </row>
    <row r="56" spans="1:9" x14ac:dyDescent="0.25">
      <c r="A56" s="1"/>
      <c r="B56" s="1"/>
      <c r="C56" s="1" t="s">
        <v>6</v>
      </c>
      <c r="D56" s="8">
        <f t="shared" si="13"/>
        <v>128059.19</v>
      </c>
      <c r="E56" s="4">
        <f t="shared" si="23"/>
        <v>28519.19</v>
      </c>
      <c r="F56" s="4">
        <f t="shared" si="23"/>
        <v>33135</v>
      </c>
      <c r="G56" s="4">
        <f t="shared" si="23"/>
        <v>33189</v>
      </c>
      <c r="H56" s="4">
        <f t="shared" si="23"/>
        <v>33216</v>
      </c>
      <c r="I56" s="4">
        <f t="shared" si="23"/>
        <v>0</v>
      </c>
    </row>
    <row r="57" spans="1:9" s="11" customFormat="1" x14ac:dyDescent="0.25">
      <c r="A57" s="10"/>
      <c r="B57" s="10"/>
      <c r="C57" s="10" t="s">
        <v>7</v>
      </c>
      <c r="D57" s="8">
        <f t="shared" si="13"/>
        <v>106865</v>
      </c>
      <c r="E57" s="4">
        <f t="shared" si="23"/>
        <v>75000</v>
      </c>
      <c r="F57" s="4">
        <f t="shared" si="23"/>
        <v>31865</v>
      </c>
      <c r="G57" s="4">
        <f t="shared" si="23"/>
        <v>0</v>
      </c>
      <c r="H57" s="4">
        <f t="shared" si="23"/>
        <v>0</v>
      </c>
      <c r="I57" s="4">
        <f t="shared" si="23"/>
        <v>0</v>
      </c>
    </row>
    <row r="58" spans="1:9" x14ac:dyDescent="0.25">
      <c r="A58" s="1"/>
      <c r="B58" s="1"/>
      <c r="C58" s="1" t="s">
        <v>8</v>
      </c>
      <c r="D58" s="8">
        <f t="shared" si="13"/>
        <v>234924.19</v>
      </c>
      <c r="E58" s="4">
        <f t="shared" si="23"/>
        <v>103519.19</v>
      </c>
      <c r="F58" s="4">
        <f t="shared" si="23"/>
        <v>65000</v>
      </c>
      <c r="G58" s="4">
        <f t="shared" si="23"/>
        <v>33189</v>
      </c>
      <c r="H58" s="4">
        <f t="shared" si="23"/>
        <v>33216</v>
      </c>
      <c r="I58" s="4">
        <f t="shared" si="23"/>
        <v>0</v>
      </c>
    </row>
    <row r="59" spans="1:9" x14ac:dyDescent="0.25">
      <c r="A59" s="1"/>
      <c r="B59" s="1"/>
      <c r="C59" s="1" t="s">
        <v>9</v>
      </c>
      <c r="D59" s="8">
        <f t="shared" si="13"/>
        <v>108500</v>
      </c>
      <c r="E59" s="4">
        <f t="shared" si="23"/>
        <v>0</v>
      </c>
      <c r="F59" s="4">
        <f t="shared" si="23"/>
        <v>75000</v>
      </c>
      <c r="G59" s="4">
        <f t="shared" si="23"/>
        <v>0</v>
      </c>
      <c r="H59" s="4">
        <f t="shared" si="23"/>
        <v>0</v>
      </c>
      <c r="I59" s="4">
        <f t="shared" si="23"/>
        <v>33500</v>
      </c>
    </row>
    <row r="60" spans="1:9" x14ac:dyDescent="0.25">
      <c r="A60" s="1"/>
      <c r="B60" s="1"/>
      <c r="C60" s="1" t="s">
        <v>5</v>
      </c>
      <c r="D60" s="8">
        <f t="shared" si="13"/>
        <v>0</v>
      </c>
      <c r="E60" s="4">
        <f t="shared" si="23"/>
        <v>0</v>
      </c>
      <c r="F60" s="4">
        <f t="shared" si="23"/>
        <v>0</v>
      </c>
      <c r="G60" s="4">
        <f t="shared" si="23"/>
        <v>0</v>
      </c>
      <c r="H60" s="4">
        <f t="shared" si="23"/>
        <v>0</v>
      </c>
      <c r="I60" s="4">
        <f t="shared" si="23"/>
        <v>0</v>
      </c>
    </row>
    <row r="61" spans="1:9" x14ac:dyDescent="0.25">
      <c r="A61" s="1"/>
      <c r="B61" s="1"/>
      <c r="C61" s="1" t="s">
        <v>6</v>
      </c>
      <c r="D61" s="8">
        <f t="shared" si="13"/>
        <v>33500</v>
      </c>
      <c r="E61" s="4">
        <f t="shared" si="23"/>
        <v>0</v>
      </c>
      <c r="F61" s="4">
        <f t="shared" si="23"/>
        <v>0</v>
      </c>
      <c r="G61" s="4">
        <f t="shared" si="23"/>
        <v>0</v>
      </c>
      <c r="H61" s="4">
        <f t="shared" si="23"/>
        <v>0</v>
      </c>
      <c r="I61" s="4">
        <f t="shared" si="23"/>
        <v>33500</v>
      </c>
    </row>
    <row r="62" spans="1:9" x14ac:dyDescent="0.25">
      <c r="A62" s="1"/>
      <c r="B62" s="1"/>
      <c r="C62" s="10" t="s">
        <v>7</v>
      </c>
      <c r="D62" s="8">
        <f t="shared" si="13"/>
        <v>75000</v>
      </c>
      <c r="E62" s="4">
        <f t="shared" si="23"/>
        <v>0</v>
      </c>
      <c r="F62" s="4">
        <f t="shared" si="23"/>
        <v>75000</v>
      </c>
      <c r="G62" s="4">
        <f t="shared" si="23"/>
        <v>0</v>
      </c>
      <c r="H62" s="4">
        <f t="shared" si="23"/>
        <v>0</v>
      </c>
      <c r="I62" s="4">
        <f t="shared" si="23"/>
        <v>0</v>
      </c>
    </row>
    <row r="63" spans="1:9" x14ac:dyDescent="0.25">
      <c r="A63" s="1" t="s">
        <v>16</v>
      </c>
      <c r="B63" s="1" t="s">
        <v>17</v>
      </c>
      <c r="C63" s="1"/>
      <c r="D63" s="8">
        <f t="shared" si="13"/>
        <v>340424.19</v>
      </c>
      <c r="E63" s="6">
        <f>SUM(E65:E67)+E69</f>
        <v>100519.19</v>
      </c>
      <c r="F63" s="6">
        <f t="shared" ref="F63" si="24">SUM(F65:F67)+F69</f>
        <v>140000</v>
      </c>
      <c r="G63" s="6">
        <f t="shared" ref="G63" si="25">SUM(G65:G67)+G69</f>
        <v>33189</v>
      </c>
      <c r="H63" s="6">
        <f t="shared" ref="H63:I63" si="26">SUM(H65:H67)+H69</f>
        <v>33216</v>
      </c>
      <c r="I63" s="6">
        <f t="shared" si="26"/>
        <v>33500</v>
      </c>
    </row>
    <row r="64" spans="1:9" x14ac:dyDescent="0.25">
      <c r="A64" s="1"/>
      <c r="B64" s="1"/>
      <c r="C64" s="2" t="s">
        <v>22</v>
      </c>
      <c r="D64" s="8">
        <f t="shared" si="13"/>
        <v>231924.19</v>
      </c>
      <c r="E64" s="6">
        <f>E65+E66+E67</f>
        <v>100519.19</v>
      </c>
      <c r="F64" s="6">
        <f t="shared" ref="F64:I64" si="27">F65+F66+F67</f>
        <v>65000</v>
      </c>
      <c r="G64" s="6">
        <f t="shared" si="27"/>
        <v>33189</v>
      </c>
      <c r="H64" s="6">
        <f t="shared" si="27"/>
        <v>33216</v>
      </c>
      <c r="I64" s="6">
        <f t="shared" si="27"/>
        <v>0</v>
      </c>
    </row>
    <row r="65" spans="1:9" x14ac:dyDescent="0.25">
      <c r="A65" s="1"/>
      <c r="B65" s="1"/>
      <c r="C65" s="1" t="s">
        <v>5</v>
      </c>
      <c r="D65" s="8">
        <f t="shared" si="13"/>
        <v>0</v>
      </c>
      <c r="E65" s="1"/>
      <c r="F65" s="1"/>
      <c r="G65" s="1"/>
      <c r="H65" s="1"/>
      <c r="I65" s="1"/>
    </row>
    <row r="66" spans="1:9" x14ac:dyDescent="0.25">
      <c r="A66" s="1"/>
      <c r="B66" s="1"/>
      <c r="C66" s="1" t="s">
        <v>21</v>
      </c>
      <c r="D66" s="8">
        <f t="shared" si="13"/>
        <v>125059.19</v>
      </c>
      <c r="E66" s="7">
        <v>25519.19</v>
      </c>
      <c r="F66" s="7">
        <v>33135</v>
      </c>
      <c r="G66" s="7">
        <v>33189</v>
      </c>
      <c r="H66" s="7">
        <v>33216</v>
      </c>
      <c r="I66" s="7"/>
    </row>
    <row r="67" spans="1:9" s="11" customFormat="1" x14ac:dyDescent="0.25">
      <c r="A67" s="10"/>
      <c r="B67" s="10" t="s">
        <v>31</v>
      </c>
      <c r="C67" s="10" t="s">
        <v>7</v>
      </c>
      <c r="D67" s="8">
        <f t="shared" si="13"/>
        <v>106865</v>
      </c>
      <c r="E67" s="23">
        <v>75000</v>
      </c>
      <c r="F67" s="23">
        <v>31865</v>
      </c>
      <c r="G67" s="23">
        <v>0</v>
      </c>
      <c r="H67" s="23">
        <v>0</v>
      </c>
      <c r="I67" s="23">
        <v>0</v>
      </c>
    </row>
    <row r="68" spans="1:9" x14ac:dyDescent="0.25">
      <c r="A68" s="1"/>
      <c r="B68" s="1"/>
      <c r="C68" s="1" t="s">
        <v>8</v>
      </c>
      <c r="D68" s="8">
        <f t="shared" si="13"/>
        <v>231924.19</v>
      </c>
      <c r="E68" s="9">
        <f>E63-E69</f>
        <v>100519.19</v>
      </c>
      <c r="F68" s="9">
        <f t="shared" ref="F68:I68" si="28">F63-F69</f>
        <v>65000</v>
      </c>
      <c r="G68" s="9">
        <f t="shared" si="28"/>
        <v>33189</v>
      </c>
      <c r="H68" s="9">
        <f t="shared" si="28"/>
        <v>33216</v>
      </c>
      <c r="I68" s="9">
        <f t="shared" si="28"/>
        <v>0</v>
      </c>
    </row>
    <row r="69" spans="1:9" x14ac:dyDescent="0.25">
      <c r="A69" s="1"/>
      <c r="B69" s="1"/>
      <c r="C69" s="1" t="s">
        <v>9</v>
      </c>
      <c r="D69" s="8">
        <f t="shared" si="13"/>
        <v>108500</v>
      </c>
      <c r="E69" s="17">
        <f>SUM(E70:E72)</f>
        <v>0</v>
      </c>
      <c r="F69" s="17">
        <f t="shared" ref="F69:I69" si="29">SUM(F70:F72)</f>
        <v>75000</v>
      </c>
      <c r="G69" s="17">
        <f t="shared" si="29"/>
        <v>0</v>
      </c>
      <c r="H69" s="17">
        <f t="shared" si="29"/>
        <v>0</v>
      </c>
      <c r="I69" s="17">
        <f t="shared" si="29"/>
        <v>33500</v>
      </c>
    </row>
    <row r="70" spans="1:9" x14ac:dyDescent="0.25">
      <c r="A70" s="1"/>
      <c r="B70" s="1"/>
      <c r="C70" s="1" t="s">
        <v>5</v>
      </c>
      <c r="D70" s="8">
        <f t="shared" si="13"/>
        <v>0</v>
      </c>
      <c r="E70" s="10"/>
      <c r="F70" s="10"/>
      <c r="G70" s="1"/>
      <c r="H70" s="1"/>
      <c r="I70" s="1"/>
    </row>
    <row r="71" spans="1:9" x14ac:dyDescent="0.25">
      <c r="A71" s="1"/>
      <c r="B71" s="1"/>
      <c r="C71" s="1" t="s">
        <v>6</v>
      </c>
      <c r="D71" s="8">
        <f t="shared" si="13"/>
        <v>33500</v>
      </c>
      <c r="E71" s="10"/>
      <c r="F71" s="10"/>
      <c r="G71" s="1"/>
      <c r="H71" s="1"/>
      <c r="I71" s="18">
        <v>33500</v>
      </c>
    </row>
    <row r="72" spans="1:9" x14ac:dyDescent="0.25">
      <c r="A72" s="1"/>
      <c r="B72" s="1"/>
      <c r="C72" s="10" t="s">
        <v>7</v>
      </c>
      <c r="D72" s="8">
        <f t="shared" si="13"/>
        <v>75000</v>
      </c>
      <c r="E72" s="10"/>
      <c r="F72" s="10">
        <v>75000</v>
      </c>
      <c r="G72" s="1"/>
      <c r="H72" s="1"/>
      <c r="I72" s="1"/>
    </row>
    <row r="73" spans="1:9" x14ac:dyDescent="0.25">
      <c r="A73" s="1" t="s">
        <v>18</v>
      </c>
      <c r="B73" s="1" t="s">
        <v>19</v>
      </c>
      <c r="C73" s="1"/>
      <c r="D73" s="8">
        <f t="shared" si="13"/>
        <v>3000</v>
      </c>
      <c r="E73" s="6">
        <f>SUM(E75:E77)+E79</f>
        <v>3000</v>
      </c>
      <c r="F73" s="6">
        <f t="shared" ref="F73" si="30">SUM(F75:F77)+F79</f>
        <v>0</v>
      </c>
      <c r="G73" s="6">
        <f t="shared" ref="G73" si="31">SUM(G75:G77)+G79</f>
        <v>0</v>
      </c>
      <c r="H73" s="6">
        <f t="shared" ref="H73:I73" si="32">SUM(H75:H77)+H79</f>
        <v>0</v>
      </c>
      <c r="I73" s="6">
        <f t="shared" si="32"/>
        <v>0</v>
      </c>
    </row>
    <row r="74" spans="1:9" x14ac:dyDescent="0.25">
      <c r="A74" s="1"/>
      <c r="B74" s="1"/>
      <c r="C74" s="2" t="s">
        <v>22</v>
      </c>
      <c r="D74" s="8">
        <f t="shared" si="13"/>
        <v>3000</v>
      </c>
      <c r="E74" s="6">
        <f>E75+E76+E77</f>
        <v>3000</v>
      </c>
      <c r="F74" s="6">
        <f t="shared" ref="F74:I74" si="33">F75+F76+F77</f>
        <v>0</v>
      </c>
      <c r="G74" s="6">
        <f t="shared" si="33"/>
        <v>0</v>
      </c>
      <c r="H74" s="6">
        <f t="shared" si="33"/>
        <v>0</v>
      </c>
      <c r="I74" s="6">
        <f t="shared" si="33"/>
        <v>0</v>
      </c>
    </row>
    <row r="75" spans="1:9" x14ac:dyDescent="0.25">
      <c r="A75" s="1"/>
      <c r="B75" s="1"/>
      <c r="C75" s="1" t="s">
        <v>5</v>
      </c>
      <c r="D75" s="8">
        <f t="shared" si="13"/>
        <v>0</v>
      </c>
      <c r="E75" s="1"/>
      <c r="F75" s="1"/>
      <c r="G75" s="1"/>
      <c r="H75" s="1"/>
      <c r="I75" s="1"/>
    </row>
    <row r="76" spans="1:9" x14ac:dyDescent="0.25">
      <c r="A76" s="1"/>
      <c r="B76" s="1"/>
      <c r="C76" s="1" t="s">
        <v>6</v>
      </c>
      <c r="D76" s="8">
        <f t="shared" si="13"/>
        <v>3000</v>
      </c>
      <c r="E76" s="7">
        <v>3000</v>
      </c>
      <c r="F76" s="7"/>
      <c r="G76" s="7"/>
      <c r="H76" s="7"/>
      <c r="I76" s="7"/>
    </row>
    <row r="77" spans="1:9" s="11" customFormat="1" x14ac:dyDescent="0.25">
      <c r="A77" s="10"/>
      <c r="B77" s="10"/>
      <c r="C77" s="10" t="s">
        <v>7</v>
      </c>
      <c r="D77" s="8">
        <f t="shared" si="13"/>
        <v>0</v>
      </c>
      <c r="E77" s="12"/>
      <c r="F77" s="12"/>
      <c r="G77" s="12"/>
      <c r="H77" s="12"/>
      <c r="I77" s="12"/>
    </row>
    <row r="78" spans="1:9" x14ac:dyDescent="0.25">
      <c r="A78" s="1"/>
      <c r="B78" s="1"/>
      <c r="C78" s="1" t="s">
        <v>8</v>
      </c>
      <c r="D78" s="8">
        <f t="shared" si="13"/>
        <v>3000</v>
      </c>
      <c r="E78" s="9">
        <f>E73-E79</f>
        <v>3000</v>
      </c>
      <c r="F78" s="9">
        <f t="shared" ref="F78:I78" si="34">F73-F79</f>
        <v>0</v>
      </c>
      <c r="G78" s="9">
        <f t="shared" si="34"/>
        <v>0</v>
      </c>
      <c r="H78" s="9">
        <f t="shared" si="34"/>
        <v>0</v>
      </c>
      <c r="I78" s="9">
        <f t="shared" si="34"/>
        <v>0</v>
      </c>
    </row>
    <row r="79" spans="1:9" x14ac:dyDescent="0.25">
      <c r="A79" s="1"/>
      <c r="B79" s="1"/>
      <c r="C79" s="1" t="s">
        <v>9</v>
      </c>
      <c r="D79" s="8">
        <f t="shared" si="13"/>
        <v>0</v>
      </c>
      <c r="E79" s="17">
        <f>SUM(E80:E82)</f>
        <v>0</v>
      </c>
      <c r="F79" s="17">
        <f t="shared" ref="F79:I79" si="35">SUM(F80:F82)</f>
        <v>0</v>
      </c>
      <c r="G79" s="17">
        <f t="shared" si="35"/>
        <v>0</v>
      </c>
      <c r="H79" s="17">
        <f t="shared" si="35"/>
        <v>0</v>
      </c>
      <c r="I79" s="17">
        <f t="shared" si="35"/>
        <v>0</v>
      </c>
    </row>
    <row r="80" spans="1:9" x14ac:dyDescent="0.25">
      <c r="A80" s="1"/>
      <c r="B80" s="1"/>
      <c r="C80" s="1" t="s">
        <v>5</v>
      </c>
      <c r="D80" s="8">
        <f t="shared" si="13"/>
        <v>0</v>
      </c>
      <c r="E80" s="1"/>
      <c r="F80" s="1"/>
      <c r="G80" s="1"/>
      <c r="H80" s="1"/>
      <c r="I80" s="1"/>
    </row>
    <row r="81" spans="1:11" x14ac:dyDescent="0.25">
      <c r="A81" s="1"/>
      <c r="B81" s="1"/>
      <c r="C81" s="1" t="s">
        <v>6</v>
      </c>
      <c r="D81" s="8">
        <f t="shared" si="13"/>
        <v>0</v>
      </c>
      <c r="E81" s="10"/>
      <c r="F81" s="10"/>
      <c r="G81" s="10"/>
      <c r="H81" s="10"/>
      <c r="I81" s="10"/>
    </row>
    <row r="82" spans="1:11" x14ac:dyDescent="0.25">
      <c r="A82" s="1"/>
      <c r="B82" s="1"/>
      <c r="C82" s="10" t="s">
        <v>7</v>
      </c>
      <c r="D82" s="8">
        <f t="shared" si="13"/>
        <v>0</v>
      </c>
      <c r="E82" s="1"/>
      <c r="F82" s="1"/>
      <c r="G82" s="1"/>
      <c r="H82" s="1"/>
      <c r="I82" s="1"/>
    </row>
    <row r="83" spans="1:11" s="3" customFormat="1" x14ac:dyDescent="0.25">
      <c r="A83" s="2">
        <v>4</v>
      </c>
      <c r="B83" s="2" t="s">
        <v>39</v>
      </c>
      <c r="C83" s="2"/>
      <c r="D83" s="8">
        <f t="shared" ref="D83:D92" si="36">SUM(E83:I83)</f>
        <v>457229.16000000003</v>
      </c>
      <c r="E83" s="5">
        <f>SUM(E85:E87)+E89</f>
        <v>0</v>
      </c>
      <c r="F83" s="5">
        <f t="shared" ref="F83:H83" si="37">SUM(F85:F87)+F89</f>
        <v>36000</v>
      </c>
      <c r="G83" s="5">
        <f t="shared" si="37"/>
        <v>140409.72</v>
      </c>
      <c r="H83" s="5">
        <f t="shared" si="37"/>
        <v>140409.72</v>
      </c>
      <c r="I83" s="5">
        <f>SUM(I85:I87)+I89</f>
        <v>140409.72</v>
      </c>
      <c r="K83" s="13"/>
    </row>
    <row r="84" spans="1:11" s="3" customFormat="1" x14ac:dyDescent="0.25">
      <c r="A84" s="2"/>
      <c r="B84" s="2"/>
      <c r="C84" s="2" t="s">
        <v>22</v>
      </c>
      <c r="D84" s="8">
        <f t="shared" si="36"/>
        <v>13851.019999999999</v>
      </c>
      <c r="E84" s="4">
        <f>E94+E104</f>
        <v>0</v>
      </c>
      <c r="F84" s="4">
        <f t="shared" ref="F84:I84" si="38">F94+F104</f>
        <v>12631.58</v>
      </c>
      <c r="G84" s="4">
        <f t="shared" si="38"/>
        <v>609.72</v>
      </c>
      <c r="H84" s="4">
        <f t="shared" si="38"/>
        <v>609.72</v>
      </c>
      <c r="I84" s="4">
        <f t="shared" si="38"/>
        <v>0</v>
      </c>
      <c r="K84" s="13"/>
    </row>
    <row r="85" spans="1:11" x14ac:dyDescent="0.25">
      <c r="A85" s="1"/>
      <c r="B85" s="1"/>
      <c r="C85" s="1" t="s">
        <v>5</v>
      </c>
      <c r="D85" s="8">
        <f t="shared" si="36"/>
        <v>0</v>
      </c>
      <c r="E85" s="4">
        <f t="shared" ref="E85:I92" si="39">E95+E105</f>
        <v>0</v>
      </c>
      <c r="F85" s="4">
        <f t="shared" si="39"/>
        <v>0</v>
      </c>
      <c r="G85" s="4">
        <f t="shared" si="39"/>
        <v>0</v>
      </c>
      <c r="H85" s="4">
        <f t="shared" si="39"/>
        <v>0</v>
      </c>
      <c r="I85" s="4">
        <f t="shared" si="39"/>
        <v>0</v>
      </c>
    </row>
    <row r="86" spans="1:11" x14ac:dyDescent="0.25">
      <c r="A86" s="1"/>
      <c r="B86" s="1"/>
      <c r="C86" s="1" t="s">
        <v>6</v>
      </c>
      <c r="D86" s="8">
        <f t="shared" si="36"/>
        <v>12000</v>
      </c>
      <c r="E86" s="4">
        <f t="shared" si="39"/>
        <v>0</v>
      </c>
      <c r="F86" s="4">
        <f t="shared" si="39"/>
        <v>12000</v>
      </c>
      <c r="G86" s="4">
        <f t="shared" si="39"/>
        <v>0</v>
      </c>
      <c r="H86" s="4">
        <f t="shared" si="39"/>
        <v>0</v>
      </c>
      <c r="I86" s="4">
        <f t="shared" si="39"/>
        <v>0</v>
      </c>
    </row>
    <row r="87" spans="1:11" x14ac:dyDescent="0.25">
      <c r="A87" s="1"/>
      <c r="B87" s="1"/>
      <c r="C87" s="1" t="s">
        <v>7</v>
      </c>
      <c r="D87" s="8">
        <f t="shared" si="36"/>
        <v>1851.0200000000002</v>
      </c>
      <c r="E87" s="4">
        <f t="shared" si="39"/>
        <v>0</v>
      </c>
      <c r="F87" s="4">
        <f t="shared" si="39"/>
        <v>631.58000000000004</v>
      </c>
      <c r="G87" s="4">
        <f t="shared" si="39"/>
        <v>609.72</v>
      </c>
      <c r="H87" s="4">
        <f t="shared" si="39"/>
        <v>609.72</v>
      </c>
      <c r="I87" s="4">
        <f t="shared" si="39"/>
        <v>0</v>
      </c>
    </row>
    <row r="88" spans="1:11" x14ac:dyDescent="0.25">
      <c r="A88" s="1"/>
      <c r="B88" s="1"/>
      <c r="C88" s="1" t="s">
        <v>8</v>
      </c>
      <c r="D88" s="8">
        <f t="shared" si="36"/>
        <v>13851.020000000004</v>
      </c>
      <c r="E88" s="4">
        <f t="shared" si="39"/>
        <v>0</v>
      </c>
      <c r="F88" s="4">
        <f t="shared" si="39"/>
        <v>12631.580000000002</v>
      </c>
      <c r="G88" s="4">
        <f t="shared" si="39"/>
        <v>609.72000000000116</v>
      </c>
      <c r="H88" s="4">
        <f t="shared" si="39"/>
        <v>609.72000000000116</v>
      </c>
      <c r="I88" s="4">
        <f t="shared" si="39"/>
        <v>0</v>
      </c>
    </row>
    <row r="89" spans="1:11" x14ac:dyDescent="0.25">
      <c r="A89" s="1"/>
      <c r="B89" s="1"/>
      <c r="C89" s="1" t="s">
        <v>9</v>
      </c>
      <c r="D89" s="8">
        <f t="shared" si="36"/>
        <v>443378.14</v>
      </c>
      <c r="E89" s="4">
        <f t="shared" si="39"/>
        <v>0</v>
      </c>
      <c r="F89" s="4">
        <f t="shared" si="39"/>
        <v>23368.42</v>
      </c>
      <c r="G89" s="4">
        <f t="shared" si="39"/>
        <v>139800</v>
      </c>
      <c r="H89" s="4">
        <f t="shared" si="39"/>
        <v>139800</v>
      </c>
      <c r="I89" s="4">
        <f t="shared" si="39"/>
        <v>140409.72</v>
      </c>
    </row>
    <row r="90" spans="1:11" x14ac:dyDescent="0.25">
      <c r="A90" s="1"/>
      <c r="B90" s="1"/>
      <c r="C90" s="1" t="s">
        <v>5</v>
      </c>
      <c r="D90" s="8">
        <f t="shared" si="36"/>
        <v>0</v>
      </c>
      <c r="E90" s="4">
        <f t="shared" si="39"/>
        <v>0</v>
      </c>
      <c r="F90" s="4">
        <f t="shared" si="39"/>
        <v>0</v>
      </c>
      <c r="G90" s="4">
        <f t="shared" si="39"/>
        <v>0</v>
      </c>
      <c r="H90" s="4">
        <f t="shared" si="39"/>
        <v>0</v>
      </c>
      <c r="I90" s="4">
        <f t="shared" si="39"/>
        <v>0</v>
      </c>
    </row>
    <row r="91" spans="1:11" x14ac:dyDescent="0.25">
      <c r="A91" s="1"/>
      <c r="B91" s="1"/>
      <c r="C91" s="1" t="s">
        <v>6</v>
      </c>
      <c r="D91" s="8">
        <f t="shared" si="36"/>
        <v>422200</v>
      </c>
      <c r="E91" s="4">
        <f t="shared" si="39"/>
        <v>0</v>
      </c>
      <c r="F91" s="4">
        <f t="shared" si="39"/>
        <v>22300</v>
      </c>
      <c r="G91" s="4">
        <f t="shared" si="39"/>
        <v>133300</v>
      </c>
      <c r="H91" s="4">
        <f t="shared" si="39"/>
        <v>133300</v>
      </c>
      <c r="I91" s="4">
        <f t="shared" si="39"/>
        <v>133300</v>
      </c>
    </row>
    <row r="92" spans="1:11" x14ac:dyDescent="0.25">
      <c r="A92" s="1"/>
      <c r="B92" s="1"/>
      <c r="C92" s="10" t="s">
        <v>7</v>
      </c>
      <c r="D92" s="8">
        <f t="shared" si="36"/>
        <v>21178.14</v>
      </c>
      <c r="E92" s="4">
        <f t="shared" si="39"/>
        <v>0</v>
      </c>
      <c r="F92" s="4">
        <f t="shared" si="39"/>
        <v>1068.42</v>
      </c>
      <c r="G92" s="4">
        <f t="shared" si="39"/>
        <v>6500</v>
      </c>
      <c r="H92" s="4">
        <f t="shared" si="39"/>
        <v>6500</v>
      </c>
      <c r="I92" s="4">
        <f t="shared" si="39"/>
        <v>7109.72</v>
      </c>
    </row>
    <row r="93" spans="1:11" x14ac:dyDescent="0.25">
      <c r="A93" s="1" t="s">
        <v>33</v>
      </c>
      <c r="B93" s="1" t="s">
        <v>37</v>
      </c>
      <c r="C93" s="1"/>
      <c r="D93" s="8">
        <f t="shared" ref="D93:D94" si="40">SUM(E93:I93)</f>
        <v>444629.16000000003</v>
      </c>
      <c r="E93" s="24">
        <f>SUM(E95:E97)+E99</f>
        <v>0</v>
      </c>
      <c r="F93" s="6">
        <f t="shared" ref="F93" si="41">SUM(F95:F97)+F99</f>
        <v>33600</v>
      </c>
      <c r="G93" s="6">
        <f t="shared" ref="G93" si="42">SUM(G95:G97)+G99</f>
        <v>137009.72</v>
      </c>
      <c r="H93" s="6">
        <f t="shared" ref="H93:I93" si="43">SUM(H95:H97)+H99</f>
        <v>137009.72</v>
      </c>
      <c r="I93" s="6">
        <f t="shared" si="43"/>
        <v>137009.72</v>
      </c>
    </row>
    <row r="94" spans="1:11" x14ac:dyDescent="0.25">
      <c r="A94" s="1"/>
      <c r="B94" s="1"/>
      <c r="C94" s="2" t="s">
        <v>22</v>
      </c>
      <c r="D94" s="8">
        <f t="shared" si="40"/>
        <v>13551.019999999999</v>
      </c>
      <c r="E94" s="24">
        <f>E95+E96+E97</f>
        <v>0</v>
      </c>
      <c r="F94" s="6">
        <f t="shared" ref="F94:I94" si="44">F95+F96+F97</f>
        <v>12531.58</v>
      </c>
      <c r="G94" s="6">
        <f t="shared" si="44"/>
        <v>509.72</v>
      </c>
      <c r="H94" s="6">
        <f t="shared" si="44"/>
        <v>509.72</v>
      </c>
      <c r="I94" s="6">
        <f t="shared" si="44"/>
        <v>0</v>
      </c>
    </row>
    <row r="95" spans="1:11" x14ac:dyDescent="0.25">
      <c r="A95" s="1"/>
      <c r="B95" s="1"/>
      <c r="C95" s="1" t="s">
        <v>5</v>
      </c>
      <c r="D95" s="8">
        <f t="shared" ref="D95:D102" si="45">SUM(E95:I95)</f>
        <v>0</v>
      </c>
      <c r="E95" s="25"/>
      <c r="F95" s="10"/>
      <c r="G95" s="1"/>
      <c r="H95" s="1"/>
      <c r="I95" s="1"/>
    </row>
    <row r="96" spans="1:11" x14ac:dyDescent="0.25">
      <c r="A96" s="1"/>
      <c r="B96" s="1"/>
      <c r="C96" s="1" t="s">
        <v>6</v>
      </c>
      <c r="D96" s="8">
        <f t="shared" si="45"/>
        <v>12000</v>
      </c>
      <c r="E96" s="25">
        <v>0</v>
      </c>
      <c r="F96" s="7">
        <v>12000</v>
      </c>
      <c r="G96" s="1">
        <v>0</v>
      </c>
      <c r="H96" s="1">
        <v>0</v>
      </c>
      <c r="I96" s="1">
        <v>0</v>
      </c>
    </row>
    <row r="97" spans="1:9" s="11" customFormat="1" x14ac:dyDescent="0.25">
      <c r="A97" s="10"/>
      <c r="B97" s="10"/>
      <c r="C97" s="10" t="s">
        <v>7</v>
      </c>
      <c r="D97" s="8">
        <f t="shared" si="45"/>
        <v>1551.0200000000002</v>
      </c>
      <c r="E97" s="26">
        <v>0</v>
      </c>
      <c r="F97" s="23">
        <f>509.72+21.86</f>
        <v>531.58000000000004</v>
      </c>
      <c r="G97" s="23">
        <v>509.72</v>
      </c>
      <c r="H97" s="23">
        <v>509.72</v>
      </c>
      <c r="I97" s="12"/>
    </row>
    <row r="98" spans="1:9" x14ac:dyDescent="0.25">
      <c r="A98" s="1"/>
      <c r="B98" s="1"/>
      <c r="C98" s="1" t="s">
        <v>8</v>
      </c>
      <c r="D98" s="8">
        <f t="shared" si="45"/>
        <v>13551.020000000004</v>
      </c>
      <c r="E98" s="25">
        <f>E93-E99</f>
        <v>0</v>
      </c>
      <c r="F98" s="9">
        <f t="shared" ref="F98:I98" si="46">F93-F99</f>
        <v>12531.580000000002</v>
      </c>
      <c r="G98" s="9">
        <f t="shared" si="46"/>
        <v>509.72000000000116</v>
      </c>
      <c r="H98" s="9">
        <f t="shared" si="46"/>
        <v>509.72000000000116</v>
      </c>
      <c r="I98" s="9">
        <f t="shared" si="46"/>
        <v>0</v>
      </c>
    </row>
    <row r="99" spans="1:9" x14ac:dyDescent="0.25">
      <c r="A99" s="1"/>
      <c r="B99" s="1"/>
      <c r="C99" s="1" t="s">
        <v>9</v>
      </c>
      <c r="D99" s="8">
        <f t="shared" si="45"/>
        <v>431078.14</v>
      </c>
      <c r="E99" s="27">
        <f>SUM(E100:E102)</f>
        <v>0</v>
      </c>
      <c r="F99" s="17">
        <f t="shared" ref="F99:I99" si="47">SUM(F100:F102)</f>
        <v>21068.42</v>
      </c>
      <c r="G99" s="17">
        <f t="shared" si="47"/>
        <v>136500</v>
      </c>
      <c r="H99" s="17">
        <f t="shared" si="47"/>
        <v>136500</v>
      </c>
      <c r="I99" s="17">
        <f t="shared" si="47"/>
        <v>137009.72</v>
      </c>
    </row>
    <row r="100" spans="1:9" x14ac:dyDescent="0.25">
      <c r="A100" s="1"/>
      <c r="B100" s="1"/>
      <c r="C100" s="1" t="s">
        <v>5</v>
      </c>
      <c r="D100" s="8">
        <f t="shared" si="45"/>
        <v>0</v>
      </c>
      <c r="E100" s="25"/>
      <c r="F100" s="1"/>
      <c r="G100" s="1"/>
      <c r="H100" s="1"/>
      <c r="I100" s="1"/>
    </row>
    <row r="101" spans="1:9" x14ac:dyDescent="0.25">
      <c r="A101" s="1"/>
      <c r="B101" s="1"/>
      <c r="C101" s="1" t="s">
        <v>6</v>
      </c>
      <c r="D101" s="8">
        <f t="shared" si="45"/>
        <v>410000</v>
      </c>
      <c r="E101" s="25">
        <v>0</v>
      </c>
      <c r="F101" s="16">
        <v>20000</v>
      </c>
      <c r="G101" s="16">
        <v>130000</v>
      </c>
      <c r="H101" s="16">
        <v>130000</v>
      </c>
      <c r="I101" s="16">
        <v>130000</v>
      </c>
    </row>
    <row r="102" spans="1:9" x14ac:dyDescent="0.25">
      <c r="A102" s="1"/>
      <c r="B102" s="1"/>
      <c r="C102" s="10" t="s">
        <v>7</v>
      </c>
      <c r="D102" s="8">
        <f t="shared" si="45"/>
        <v>21078.14</v>
      </c>
      <c r="E102" s="25"/>
      <c r="F102" s="7">
        <v>1068.42</v>
      </c>
      <c r="G102" s="7">
        <v>6500</v>
      </c>
      <c r="H102" s="7">
        <v>6500</v>
      </c>
      <c r="I102" s="7">
        <f>6500+509.72</f>
        <v>7009.72</v>
      </c>
    </row>
    <row r="103" spans="1:9" x14ac:dyDescent="0.25">
      <c r="A103" s="1" t="s">
        <v>34</v>
      </c>
      <c r="B103" s="1" t="s">
        <v>36</v>
      </c>
      <c r="C103" s="1"/>
      <c r="D103" s="8">
        <f t="shared" ref="D103:D104" si="48">SUM(E103:I103)</f>
        <v>12600</v>
      </c>
      <c r="E103" s="24">
        <f>SUM(E105:E107)+E109</f>
        <v>0</v>
      </c>
      <c r="F103" s="6">
        <f t="shared" ref="F103" si="49">SUM(F105:F107)+F109</f>
        <v>2400</v>
      </c>
      <c r="G103" s="6">
        <f t="shared" ref="G103" si="50">SUM(G105:G107)+G109</f>
        <v>3400</v>
      </c>
      <c r="H103" s="6">
        <f t="shared" ref="H103:I103" si="51">SUM(H105:H107)+H109</f>
        <v>3400</v>
      </c>
      <c r="I103" s="6">
        <f t="shared" si="51"/>
        <v>3400</v>
      </c>
    </row>
    <row r="104" spans="1:9" x14ac:dyDescent="0.25">
      <c r="A104" s="1"/>
      <c r="B104" s="1"/>
      <c r="C104" s="2" t="s">
        <v>22</v>
      </c>
      <c r="D104" s="8">
        <f t="shared" si="48"/>
        <v>300</v>
      </c>
      <c r="E104" s="24">
        <f>E105+E106+E107</f>
        <v>0</v>
      </c>
      <c r="F104" s="6">
        <f t="shared" ref="F104:I104" si="52">F105+F106+F107</f>
        <v>100</v>
      </c>
      <c r="G104" s="6">
        <f t="shared" si="52"/>
        <v>100</v>
      </c>
      <c r="H104" s="6">
        <f t="shared" si="52"/>
        <v>100</v>
      </c>
      <c r="I104" s="6">
        <f t="shared" si="52"/>
        <v>0</v>
      </c>
    </row>
    <row r="105" spans="1:9" x14ac:dyDescent="0.25">
      <c r="A105" s="1"/>
      <c r="B105" s="1"/>
      <c r="C105" s="1" t="s">
        <v>5</v>
      </c>
      <c r="D105" s="8">
        <f t="shared" ref="D105:D112" si="53">SUM(E105:I105)</f>
        <v>0</v>
      </c>
      <c r="E105" s="25"/>
      <c r="F105" s="10"/>
      <c r="G105" s="1"/>
      <c r="H105" s="1"/>
      <c r="I105" s="1"/>
    </row>
    <row r="106" spans="1:9" x14ac:dyDescent="0.25">
      <c r="A106" s="1"/>
      <c r="B106" s="1"/>
      <c r="C106" s="1" t="s">
        <v>6</v>
      </c>
      <c r="D106" s="8">
        <f t="shared" si="53"/>
        <v>0</v>
      </c>
      <c r="E106" s="25">
        <v>0</v>
      </c>
      <c r="F106" s="10"/>
      <c r="G106" s="1"/>
      <c r="H106" s="1"/>
      <c r="I106" s="1"/>
    </row>
    <row r="107" spans="1:9" x14ac:dyDescent="0.25">
      <c r="A107" s="1"/>
      <c r="B107" s="1"/>
      <c r="C107" s="10" t="s">
        <v>7</v>
      </c>
      <c r="D107" s="8">
        <f t="shared" si="53"/>
        <v>300</v>
      </c>
      <c r="E107" s="26">
        <v>0</v>
      </c>
      <c r="F107" s="23">
        <v>100</v>
      </c>
      <c r="G107" s="23">
        <v>100</v>
      </c>
      <c r="H107" s="23">
        <v>100</v>
      </c>
      <c r="I107" s="12"/>
    </row>
    <row r="108" spans="1:9" x14ac:dyDescent="0.25">
      <c r="A108" s="1"/>
      <c r="B108" s="1"/>
      <c r="C108" s="1" t="s">
        <v>8</v>
      </c>
      <c r="D108" s="8">
        <f t="shared" si="53"/>
        <v>300</v>
      </c>
      <c r="E108" s="25">
        <f>E103-E109</f>
        <v>0</v>
      </c>
      <c r="F108" s="9">
        <f t="shared" ref="F108:I108" si="54">F103-F109</f>
        <v>100</v>
      </c>
      <c r="G108" s="9">
        <f t="shared" si="54"/>
        <v>100</v>
      </c>
      <c r="H108" s="9">
        <f t="shared" si="54"/>
        <v>100</v>
      </c>
      <c r="I108" s="9">
        <f t="shared" si="54"/>
        <v>0</v>
      </c>
    </row>
    <row r="109" spans="1:9" x14ac:dyDescent="0.25">
      <c r="A109" s="1"/>
      <c r="B109" s="1"/>
      <c r="C109" s="1" t="s">
        <v>9</v>
      </c>
      <c r="D109" s="8">
        <f t="shared" si="53"/>
        <v>12300</v>
      </c>
      <c r="E109" s="27">
        <f>SUM(E110:E112)</f>
        <v>0</v>
      </c>
      <c r="F109" s="17">
        <f t="shared" ref="F109:I109" si="55">SUM(F110:F112)</f>
        <v>2300</v>
      </c>
      <c r="G109" s="17">
        <f t="shared" si="55"/>
        <v>3300</v>
      </c>
      <c r="H109" s="17">
        <f t="shared" si="55"/>
        <v>3300</v>
      </c>
      <c r="I109" s="17">
        <f t="shared" si="55"/>
        <v>3400</v>
      </c>
    </row>
    <row r="110" spans="1:9" x14ac:dyDescent="0.25">
      <c r="A110" s="1"/>
      <c r="B110" s="1"/>
      <c r="C110" s="1" t="s">
        <v>5</v>
      </c>
      <c r="D110" s="8">
        <f t="shared" si="53"/>
        <v>0</v>
      </c>
      <c r="E110" s="25"/>
      <c r="F110" s="1"/>
      <c r="G110" s="1"/>
      <c r="H110" s="1"/>
      <c r="I110" s="1"/>
    </row>
    <row r="111" spans="1:9" x14ac:dyDescent="0.25">
      <c r="A111" s="1"/>
      <c r="B111" s="1"/>
      <c r="C111" s="1" t="s">
        <v>6</v>
      </c>
      <c r="D111" s="8">
        <f t="shared" si="53"/>
        <v>12200</v>
      </c>
      <c r="E111" s="25">
        <v>0</v>
      </c>
      <c r="F111" s="16">
        <v>2300</v>
      </c>
      <c r="G111" s="16">
        <v>3300</v>
      </c>
      <c r="H111" s="16">
        <v>3300</v>
      </c>
      <c r="I111" s="16">
        <v>3300</v>
      </c>
    </row>
    <row r="112" spans="1:9" x14ac:dyDescent="0.25">
      <c r="A112" s="1"/>
      <c r="B112" s="1"/>
      <c r="C112" s="10" t="s">
        <v>7</v>
      </c>
      <c r="D112" s="8">
        <f t="shared" si="53"/>
        <v>100</v>
      </c>
      <c r="E112" s="25"/>
      <c r="F112" s="10"/>
      <c r="G112" s="1"/>
      <c r="H112" s="1"/>
      <c r="I112" s="7">
        <v>100</v>
      </c>
    </row>
  </sheetData>
  <printOptions horizontalCentered="1"/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3"/>
  <sheetViews>
    <sheetView topLeftCell="A99" workbookViewId="0">
      <selection sqref="A1:XFD1048576"/>
    </sheetView>
  </sheetViews>
  <sheetFormatPr defaultRowHeight="15" x14ac:dyDescent="0.25"/>
  <cols>
    <col min="1" max="1" width="4.85546875" customWidth="1"/>
    <col min="2" max="2" width="15.7109375" customWidth="1"/>
    <col min="3" max="3" width="8.85546875" customWidth="1"/>
    <col min="4" max="4" width="12.140625" customWidth="1"/>
    <col min="5" max="5" width="11.5703125" customWidth="1"/>
    <col min="6" max="6" width="11.28515625" customWidth="1"/>
    <col min="7" max="7" width="11.7109375" customWidth="1"/>
    <col min="8" max="8" width="10.7109375" customWidth="1"/>
    <col min="9" max="9" width="10.140625" customWidth="1"/>
    <col min="11" max="11" width="11.5703125" customWidth="1"/>
  </cols>
  <sheetData>
    <row r="2" spans="1:11" x14ac:dyDescent="0.25">
      <c r="A2" s="1" t="s">
        <v>0</v>
      </c>
      <c r="B2" s="1" t="s">
        <v>1</v>
      </c>
      <c r="C2" s="1" t="s">
        <v>2</v>
      </c>
      <c r="D2" s="1" t="s">
        <v>3</v>
      </c>
      <c r="E2" s="7">
        <v>2018</v>
      </c>
      <c r="F2" s="1">
        <v>2019</v>
      </c>
      <c r="G2" s="1">
        <v>2020</v>
      </c>
      <c r="H2" s="1">
        <v>2021</v>
      </c>
      <c r="I2" s="1">
        <v>2022</v>
      </c>
    </row>
    <row r="3" spans="1:11" x14ac:dyDescent="0.25">
      <c r="A3" s="7">
        <v>1</v>
      </c>
      <c r="B3" s="7"/>
      <c r="C3" s="7"/>
      <c r="D3" s="8">
        <f t="shared" ref="D3:D66" si="0">SUM(E3:I3)</f>
        <v>1234416.83</v>
      </c>
      <c r="E3" s="8">
        <f t="shared" ref="E3:I6" si="1">E14+E58+E91</f>
        <v>131073.66</v>
      </c>
      <c r="F3" s="8">
        <f t="shared" si="1"/>
        <v>343114.27</v>
      </c>
      <c r="G3" s="8">
        <f t="shared" si="1"/>
        <v>253230.3</v>
      </c>
      <c r="H3" s="8">
        <f t="shared" si="1"/>
        <v>253357.3</v>
      </c>
      <c r="I3" s="8">
        <f t="shared" si="1"/>
        <v>253641.3</v>
      </c>
      <c r="K3" s="14">
        <f>SUM(D5:D7)+D10+D8</f>
        <v>1234416.8299999998</v>
      </c>
    </row>
    <row r="4" spans="1:11" x14ac:dyDescent="0.25">
      <c r="A4" s="7"/>
      <c r="B4" s="7"/>
      <c r="C4" s="7" t="s">
        <v>22</v>
      </c>
      <c r="D4" s="8">
        <f t="shared" si="0"/>
        <v>378224.42</v>
      </c>
      <c r="E4" s="8">
        <f t="shared" si="1"/>
        <v>131073.66</v>
      </c>
      <c r="F4" s="28">
        <f t="shared" si="1"/>
        <v>170263.16</v>
      </c>
      <c r="G4" s="28">
        <f t="shared" si="1"/>
        <v>38430.300000000003</v>
      </c>
      <c r="H4" s="28">
        <f t="shared" si="1"/>
        <v>38457.300000000003</v>
      </c>
      <c r="I4" s="8">
        <f t="shared" si="1"/>
        <v>0</v>
      </c>
      <c r="K4" s="15"/>
    </row>
    <row r="5" spans="1:11" x14ac:dyDescent="0.25">
      <c r="A5" s="7"/>
      <c r="B5" s="7"/>
      <c r="C5" s="7" t="s">
        <v>5</v>
      </c>
      <c r="D5" s="8">
        <f t="shared" si="0"/>
        <v>0</v>
      </c>
      <c r="E5" s="8">
        <f t="shared" si="1"/>
        <v>0</v>
      </c>
      <c r="F5" s="8">
        <f t="shared" si="1"/>
        <v>0</v>
      </c>
      <c r="G5" s="8">
        <f t="shared" si="1"/>
        <v>0</v>
      </c>
      <c r="H5" s="8">
        <f t="shared" si="1"/>
        <v>0</v>
      </c>
      <c r="I5" s="8">
        <f t="shared" si="1"/>
        <v>0</v>
      </c>
    </row>
    <row r="6" spans="1:11" x14ac:dyDescent="0.25">
      <c r="A6" s="7"/>
      <c r="B6" s="7"/>
      <c r="C6" s="7" t="s">
        <v>6</v>
      </c>
      <c r="D6" s="8">
        <f t="shared" si="0"/>
        <v>253691.49</v>
      </c>
      <c r="E6" s="8">
        <f t="shared" si="1"/>
        <v>54151.49</v>
      </c>
      <c r="F6" s="8">
        <f t="shared" si="1"/>
        <v>133135</v>
      </c>
      <c r="G6" s="8">
        <f t="shared" si="1"/>
        <v>33189</v>
      </c>
      <c r="H6" s="8">
        <f t="shared" si="1"/>
        <v>33216</v>
      </c>
      <c r="I6" s="8">
        <f t="shared" si="1"/>
        <v>0</v>
      </c>
    </row>
    <row r="7" spans="1:11" x14ac:dyDescent="0.25">
      <c r="A7" s="7"/>
      <c r="B7" s="7"/>
      <c r="C7" s="7" t="s">
        <v>7</v>
      </c>
      <c r="D7" s="8">
        <f t="shared" si="0"/>
        <v>124232.93000000001</v>
      </c>
      <c r="E7" s="8">
        <f>E18+E62+E95</f>
        <v>76922.17</v>
      </c>
      <c r="F7" s="8">
        <f t="shared" ref="F7:I7" si="2">F18+F62+F95</f>
        <v>37028.160000000003</v>
      </c>
      <c r="G7" s="8">
        <f t="shared" si="2"/>
        <v>5141.3</v>
      </c>
      <c r="H7" s="8">
        <f t="shared" si="2"/>
        <v>5141.3</v>
      </c>
      <c r="I7" s="8">
        <f t="shared" si="2"/>
        <v>0</v>
      </c>
    </row>
    <row r="8" spans="1:11" x14ac:dyDescent="0.25">
      <c r="A8" s="7"/>
      <c r="B8" s="7"/>
      <c r="C8" s="10" t="s">
        <v>36</v>
      </c>
      <c r="D8" s="8">
        <f t="shared" si="0"/>
        <v>300</v>
      </c>
      <c r="E8" s="8">
        <f t="shared" ref="E8:I8" si="3">E19+E63+E96</f>
        <v>0</v>
      </c>
      <c r="F8" s="8">
        <f t="shared" si="3"/>
        <v>100</v>
      </c>
      <c r="G8" s="8">
        <f t="shared" si="3"/>
        <v>100</v>
      </c>
      <c r="H8" s="8">
        <f t="shared" si="3"/>
        <v>100</v>
      </c>
      <c r="I8" s="8">
        <f t="shared" si="3"/>
        <v>0</v>
      </c>
    </row>
    <row r="9" spans="1:11" x14ac:dyDescent="0.25">
      <c r="A9" s="7"/>
      <c r="B9" s="7"/>
      <c r="C9" s="7" t="s">
        <v>8</v>
      </c>
      <c r="D9" s="8">
        <f t="shared" si="0"/>
        <v>378224.42000000004</v>
      </c>
      <c r="E9" s="8">
        <f t="shared" ref="E9:I9" si="4">E20+E64+E97</f>
        <v>131073.66</v>
      </c>
      <c r="F9" s="8">
        <f t="shared" si="4"/>
        <v>170263.16000000003</v>
      </c>
      <c r="G9" s="8">
        <f t="shared" si="4"/>
        <v>38430.300000000003</v>
      </c>
      <c r="H9" s="8">
        <f t="shared" si="4"/>
        <v>38457.300000000003</v>
      </c>
      <c r="I9" s="8">
        <f t="shared" si="4"/>
        <v>0</v>
      </c>
      <c r="K9" s="14">
        <f>SUM(D9:D10)</f>
        <v>1234416.83</v>
      </c>
    </row>
    <row r="10" spans="1:11" x14ac:dyDescent="0.25">
      <c r="A10" s="7"/>
      <c r="B10" s="7"/>
      <c r="C10" s="7" t="s">
        <v>9</v>
      </c>
      <c r="D10" s="8">
        <f t="shared" si="0"/>
        <v>856192.40999999992</v>
      </c>
      <c r="E10" s="8">
        <f t="shared" ref="E10:I13" si="5">E21+E65+E98</f>
        <v>0</v>
      </c>
      <c r="F10" s="8">
        <f t="shared" si="5"/>
        <v>172851.11</v>
      </c>
      <c r="G10" s="8">
        <f t="shared" si="5"/>
        <v>214800</v>
      </c>
      <c r="H10" s="8">
        <f t="shared" si="5"/>
        <v>214900</v>
      </c>
      <c r="I10" s="8">
        <f t="shared" si="5"/>
        <v>253641.3</v>
      </c>
      <c r="K10" s="14">
        <f>SUM(D11:D13)</f>
        <v>856192.40999999992</v>
      </c>
    </row>
    <row r="11" spans="1:11" x14ac:dyDescent="0.25">
      <c r="A11" s="7"/>
      <c r="B11" s="7"/>
      <c r="C11" s="1" t="s">
        <v>5</v>
      </c>
      <c r="D11" s="8">
        <f t="shared" si="0"/>
        <v>0</v>
      </c>
      <c r="E11" s="8">
        <f t="shared" si="5"/>
        <v>0</v>
      </c>
      <c r="F11" s="8">
        <f t="shared" si="5"/>
        <v>0</v>
      </c>
      <c r="G11" s="8">
        <f t="shared" si="5"/>
        <v>0</v>
      </c>
      <c r="H11" s="8">
        <f t="shared" si="5"/>
        <v>0</v>
      </c>
      <c r="I11" s="8">
        <f t="shared" si="5"/>
        <v>0</v>
      </c>
    </row>
    <row r="12" spans="1:11" x14ac:dyDescent="0.25">
      <c r="A12" s="7"/>
      <c r="B12" s="7"/>
      <c r="C12" s="1" t="s">
        <v>6</v>
      </c>
      <c r="D12" s="8">
        <f t="shared" si="0"/>
        <v>755182.69</v>
      </c>
      <c r="E12" s="8">
        <f t="shared" si="5"/>
        <v>0</v>
      </c>
      <c r="F12" s="8">
        <f t="shared" si="5"/>
        <v>96782.69</v>
      </c>
      <c r="G12" s="8">
        <f t="shared" si="5"/>
        <v>208300</v>
      </c>
      <c r="H12" s="8">
        <f t="shared" si="5"/>
        <v>208300</v>
      </c>
      <c r="I12" s="8">
        <f t="shared" si="5"/>
        <v>241800</v>
      </c>
    </row>
    <row r="13" spans="1:11" x14ac:dyDescent="0.25">
      <c r="A13" s="7"/>
      <c r="B13" s="7"/>
      <c r="C13" s="10" t="s">
        <v>7</v>
      </c>
      <c r="D13" s="8">
        <f t="shared" si="0"/>
        <v>101009.72</v>
      </c>
      <c r="E13" s="8">
        <f t="shared" si="5"/>
        <v>0</v>
      </c>
      <c r="F13" s="8">
        <f t="shared" si="5"/>
        <v>76068.42</v>
      </c>
      <c r="G13" s="8">
        <f t="shared" si="5"/>
        <v>6500</v>
      </c>
      <c r="H13" s="8">
        <f t="shared" si="5"/>
        <v>6600</v>
      </c>
      <c r="I13" s="8">
        <f t="shared" si="5"/>
        <v>11841.3</v>
      </c>
    </row>
    <row r="14" spans="1:11" s="3" customFormat="1" x14ac:dyDescent="0.25">
      <c r="A14" s="2">
        <v>2</v>
      </c>
      <c r="B14" s="2" t="s">
        <v>38</v>
      </c>
      <c r="C14" s="2"/>
      <c r="D14" s="8">
        <f t="shared" si="0"/>
        <v>433763.48000000004</v>
      </c>
      <c r="E14" s="5">
        <f>SUM(E16:E19)+E21</f>
        <v>27554.47</v>
      </c>
      <c r="F14" s="5">
        <f t="shared" ref="F14:I14" si="6">SUM(F16:F19)+F21</f>
        <v>167114.27000000002</v>
      </c>
      <c r="G14" s="5">
        <f t="shared" si="6"/>
        <v>79631.58</v>
      </c>
      <c r="H14" s="5">
        <f t="shared" si="6"/>
        <v>79731.58</v>
      </c>
      <c r="I14" s="5">
        <f t="shared" si="6"/>
        <v>79731.58</v>
      </c>
      <c r="K14" s="13"/>
    </row>
    <row r="15" spans="1:11" s="3" customFormat="1" x14ac:dyDescent="0.25">
      <c r="A15" s="2"/>
      <c r="B15" s="2"/>
      <c r="C15" s="2" t="s">
        <v>22</v>
      </c>
      <c r="D15" s="8">
        <f t="shared" si="0"/>
        <v>129449.21</v>
      </c>
      <c r="E15" s="4">
        <f t="shared" ref="E15:E24" si="7">E26+E37+E48</f>
        <v>27554.47</v>
      </c>
      <c r="F15" s="4">
        <f t="shared" ref="F15:I15" si="8">F26+F37+F48</f>
        <v>92631.58</v>
      </c>
      <c r="G15" s="4">
        <f t="shared" si="8"/>
        <v>4631.58</v>
      </c>
      <c r="H15" s="4">
        <f t="shared" si="8"/>
        <v>4631.58</v>
      </c>
      <c r="I15" s="4">
        <f t="shared" si="8"/>
        <v>0</v>
      </c>
      <c r="K15" s="13"/>
    </row>
    <row r="16" spans="1:11" x14ac:dyDescent="0.25">
      <c r="A16" s="1"/>
      <c r="B16" s="1"/>
      <c r="C16" s="1" t="s">
        <v>5</v>
      </c>
      <c r="D16" s="8">
        <f t="shared" si="0"/>
        <v>0</v>
      </c>
      <c r="E16" s="4">
        <f t="shared" si="7"/>
        <v>0</v>
      </c>
      <c r="F16" s="4">
        <f t="shared" ref="F16:I24" si="9">F27+F38+F49</f>
        <v>0</v>
      </c>
      <c r="G16" s="4">
        <f t="shared" si="9"/>
        <v>0</v>
      </c>
      <c r="H16" s="4">
        <f t="shared" si="9"/>
        <v>0</v>
      </c>
      <c r="I16" s="4">
        <f t="shared" si="9"/>
        <v>0</v>
      </c>
    </row>
    <row r="17" spans="1:9" x14ac:dyDescent="0.25">
      <c r="A17" s="1"/>
      <c r="B17" s="1"/>
      <c r="C17" s="1" t="s">
        <v>6</v>
      </c>
      <c r="D17" s="8">
        <f t="shared" si="0"/>
        <v>113632.3</v>
      </c>
      <c r="E17" s="4">
        <f t="shared" si="7"/>
        <v>25632.3</v>
      </c>
      <c r="F17" s="4">
        <f t="shared" si="9"/>
        <v>88000</v>
      </c>
      <c r="G17" s="4">
        <f t="shared" si="9"/>
        <v>0</v>
      </c>
      <c r="H17" s="4">
        <f t="shared" si="9"/>
        <v>0</v>
      </c>
      <c r="I17" s="4">
        <f t="shared" si="9"/>
        <v>0</v>
      </c>
    </row>
    <row r="18" spans="1:9" x14ac:dyDescent="0.25">
      <c r="A18" s="1"/>
      <c r="B18" s="1"/>
      <c r="C18" s="1" t="s">
        <v>7</v>
      </c>
      <c r="D18" s="8">
        <f t="shared" si="0"/>
        <v>15816.91</v>
      </c>
      <c r="E18" s="4">
        <f t="shared" si="7"/>
        <v>1922.17</v>
      </c>
      <c r="F18" s="4">
        <f t="shared" si="9"/>
        <v>4631.58</v>
      </c>
      <c r="G18" s="4">
        <f t="shared" si="9"/>
        <v>4631.58</v>
      </c>
      <c r="H18" s="4">
        <f t="shared" si="9"/>
        <v>4631.58</v>
      </c>
      <c r="I18" s="4">
        <f t="shared" si="9"/>
        <v>0</v>
      </c>
    </row>
    <row r="19" spans="1:9" x14ac:dyDescent="0.25">
      <c r="A19" s="1"/>
      <c r="B19" s="1"/>
      <c r="C19" s="10" t="s">
        <v>36</v>
      </c>
      <c r="D19" s="8">
        <f t="shared" si="0"/>
        <v>0</v>
      </c>
      <c r="E19" s="4">
        <f t="shared" si="7"/>
        <v>0</v>
      </c>
      <c r="F19" s="4">
        <f t="shared" si="9"/>
        <v>0</v>
      </c>
      <c r="G19" s="4">
        <f t="shared" si="9"/>
        <v>0</v>
      </c>
      <c r="H19" s="4">
        <f t="shared" si="9"/>
        <v>0</v>
      </c>
      <c r="I19" s="4">
        <f t="shared" si="9"/>
        <v>0</v>
      </c>
    </row>
    <row r="20" spans="1:9" x14ac:dyDescent="0.25">
      <c r="A20" s="1"/>
      <c r="B20" s="1"/>
      <c r="C20" s="1" t="s">
        <v>8</v>
      </c>
      <c r="D20" s="8">
        <f t="shared" si="0"/>
        <v>129449.21000000002</v>
      </c>
      <c r="E20" s="4">
        <f t="shared" si="7"/>
        <v>27554.47</v>
      </c>
      <c r="F20" s="4">
        <f t="shared" si="9"/>
        <v>92631.580000000016</v>
      </c>
      <c r="G20" s="4">
        <f t="shared" si="9"/>
        <v>4631.5800000000017</v>
      </c>
      <c r="H20" s="4">
        <f t="shared" si="9"/>
        <v>4631.5800000000017</v>
      </c>
      <c r="I20" s="4">
        <f t="shared" si="9"/>
        <v>0</v>
      </c>
    </row>
    <row r="21" spans="1:9" x14ac:dyDescent="0.25">
      <c r="A21" s="1"/>
      <c r="B21" s="1"/>
      <c r="C21" s="1" t="s">
        <v>9</v>
      </c>
      <c r="D21" s="8">
        <f t="shared" si="0"/>
        <v>304314.27</v>
      </c>
      <c r="E21" s="4">
        <f t="shared" si="7"/>
        <v>0</v>
      </c>
      <c r="F21" s="4">
        <f t="shared" si="9"/>
        <v>74482.69</v>
      </c>
      <c r="G21" s="4">
        <f t="shared" si="9"/>
        <v>75000</v>
      </c>
      <c r="H21" s="4">
        <f t="shared" si="9"/>
        <v>75100</v>
      </c>
      <c r="I21" s="4">
        <f t="shared" si="9"/>
        <v>79731.58</v>
      </c>
    </row>
    <row r="22" spans="1:9" x14ac:dyDescent="0.25">
      <c r="A22" s="1"/>
      <c r="B22" s="1"/>
      <c r="C22" s="1" t="s">
        <v>5</v>
      </c>
      <c r="D22" s="8">
        <f t="shared" si="0"/>
        <v>0</v>
      </c>
      <c r="E22" s="4">
        <f t="shared" si="7"/>
        <v>0</v>
      </c>
      <c r="F22" s="4">
        <f t="shared" si="9"/>
        <v>0</v>
      </c>
      <c r="G22" s="4">
        <f t="shared" si="9"/>
        <v>0</v>
      </c>
      <c r="H22" s="4">
        <f t="shared" si="9"/>
        <v>0</v>
      </c>
      <c r="I22" s="4">
        <f t="shared" si="9"/>
        <v>0</v>
      </c>
    </row>
    <row r="23" spans="1:9" x14ac:dyDescent="0.25">
      <c r="A23" s="1"/>
      <c r="B23" s="1"/>
      <c r="C23" s="1" t="s">
        <v>6</v>
      </c>
      <c r="D23" s="8">
        <f t="shared" si="0"/>
        <v>299482.69</v>
      </c>
      <c r="E23" s="4">
        <f t="shared" si="7"/>
        <v>0</v>
      </c>
      <c r="F23" s="4">
        <f t="shared" si="9"/>
        <v>74482.69</v>
      </c>
      <c r="G23" s="4">
        <f t="shared" si="9"/>
        <v>75000</v>
      </c>
      <c r="H23" s="4">
        <f t="shared" si="9"/>
        <v>75000</v>
      </c>
      <c r="I23" s="4">
        <f t="shared" si="9"/>
        <v>75000</v>
      </c>
    </row>
    <row r="24" spans="1:9" x14ac:dyDescent="0.25">
      <c r="A24" s="1"/>
      <c r="B24" s="1"/>
      <c r="C24" s="10" t="s">
        <v>7</v>
      </c>
      <c r="D24" s="8">
        <f t="shared" si="0"/>
        <v>4831.58</v>
      </c>
      <c r="E24" s="4">
        <f t="shared" si="7"/>
        <v>0</v>
      </c>
      <c r="F24" s="4">
        <f t="shared" si="9"/>
        <v>0</v>
      </c>
      <c r="G24" s="4">
        <f t="shared" si="9"/>
        <v>0</v>
      </c>
      <c r="H24" s="4">
        <f t="shared" si="9"/>
        <v>100</v>
      </c>
      <c r="I24" s="4">
        <f t="shared" si="9"/>
        <v>4731.58</v>
      </c>
    </row>
    <row r="25" spans="1:9" x14ac:dyDescent="0.25">
      <c r="A25" s="1" t="s">
        <v>10</v>
      </c>
      <c r="B25" s="1" t="s">
        <v>23</v>
      </c>
      <c r="C25" s="1"/>
      <c r="D25" s="8">
        <f t="shared" si="0"/>
        <v>433763.48000000004</v>
      </c>
      <c r="E25" s="5">
        <f>SUM(E27:E30)+E32</f>
        <v>27554.47</v>
      </c>
      <c r="F25" s="5">
        <f t="shared" ref="F25:I25" si="10">SUM(F27:F30)+F32</f>
        <v>167114.27000000002</v>
      </c>
      <c r="G25" s="5">
        <f t="shared" si="10"/>
        <v>79631.58</v>
      </c>
      <c r="H25" s="5">
        <f t="shared" si="10"/>
        <v>79731.58</v>
      </c>
      <c r="I25" s="5">
        <f t="shared" si="10"/>
        <v>79731.58</v>
      </c>
    </row>
    <row r="26" spans="1:9" x14ac:dyDescent="0.25">
      <c r="A26" s="1"/>
      <c r="B26" s="1"/>
      <c r="C26" s="2" t="s">
        <v>22</v>
      </c>
      <c r="D26" s="8">
        <f t="shared" si="0"/>
        <v>129449.21</v>
      </c>
      <c r="E26" s="20">
        <f>E27+E28+E29+E30</f>
        <v>27554.47</v>
      </c>
      <c r="F26" s="20">
        <f t="shared" ref="F26:I26" si="11">F27+F28+F29+F30</f>
        <v>92631.58</v>
      </c>
      <c r="G26" s="20">
        <f t="shared" si="11"/>
        <v>4631.58</v>
      </c>
      <c r="H26" s="20">
        <f t="shared" si="11"/>
        <v>4631.58</v>
      </c>
      <c r="I26" s="20">
        <f t="shared" si="11"/>
        <v>0</v>
      </c>
    </row>
    <row r="27" spans="1:9" x14ac:dyDescent="0.25">
      <c r="A27" s="1"/>
      <c r="B27" s="1"/>
      <c r="C27" s="1" t="s">
        <v>5</v>
      </c>
      <c r="D27" s="8">
        <f t="shared" si="0"/>
        <v>0</v>
      </c>
      <c r="E27" s="10"/>
      <c r="F27" s="1"/>
      <c r="G27" s="1"/>
      <c r="H27" s="1"/>
      <c r="I27" s="1"/>
    </row>
    <row r="28" spans="1:9" x14ac:dyDescent="0.25">
      <c r="A28" s="1"/>
      <c r="B28" s="1"/>
      <c r="C28" s="1" t="s">
        <v>6</v>
      </c>
      <c r="D28" s="8">
        <f t="shared" si="0"/>
        <v>113632.3</v>
      </c>
      <c r="E28" s="7">
        <f>25095.27+537.03</f>
        <v>25632.3</v>
      </c>
      <c r="F28" s="1">
        <v>88000</v>
      </c>
      <c r="G28" s="1"/>
      <c r="H28" s="1"/>
      <c r="I28" s="1"/>
    </row>
    <row r="29" spans="1:9" s="11" customFormat="1" x14ac:dyDescent="0.25">
      <c r="A29" s="10"/>
      <c r="B29" s="10"/>
      <c r="C29" s="10" t="s">
        <v>7</v>
      </c>
      <c r="D29" s="8">
        <f t="shared" si="0"/>
        <v>15816.91</v>
      </c>
      <c r="E29" s="23">
        <f>1320.8+28.27+573.1</f>
        <v>1922.17</v>
      </c>
      <c r="F29" s="23">
        <f>4631.58</f>
        <v>4631.58</v>
      </c>
      <c r="G29" s="23">
        <v>4631.58</v>
      </c>
      <c r="H29" s="23">
        <v>4631.58</v>
      </c>
      <c r="I29" s="12"/>
    </row>
    <row r="30" spans="1:9" s="11" customFormat="1" x14ac:dyDescent="0.25">
      <c r="A30" s="10"/>
      <c r="B30" s="10"/>
      <c r="C30" s="10" t="s">
        <v>36</v>
      </c>
      <c r="D30" s="8">
        <f t="shared" si="0"/>
        <v>0</v>
      </c>
      <c r="E30" s="23"/>
      <c r="F30" s="23"/>
      <c r="G30" s="23"/>
      <c r="H30" s="23"/>
      <c r="I30" s="12"/>
    </row>
    <row r="31" spans="1:9" x14ac:dyDescent="0.25">
      <c r="A31" s="1"/>
      <c r="B31" s="1"/>
      <c r="C31" s="1" t="s">
        <v>8</v>
      </c>
      <c r="D31" s="8">
        <f t="shared" si="0"/>
        <v>129449.21000000002</v>
      </c>
      <c r="E31" s="9">
        <f>E25-E32</f>
        <v>27554.47</v>
      </c>
      <c r="F31" s="9">
        <f t="shared" ref="F31:I31" si="12">F25-F32</f>
        <v>92631.580000000016</v>
      </c>
      <c r="G31" s="9">
        <f t="shared" si="12"/>
        <v>4631.5800000000017</v>
      </c>
      <c r="H31" s="9">
        <f t="shared" si="12"/>
        <v>4631.5800000000017</v>
      </c>
      <c r="I31" s="9">
        <f t="shared" si="12"/>
        <v>0</v>
      </c>
    </row>
    <row r="32" spans="1:9" x14ac:dyDescent="0.25">
      <c r="A32" s="1"/>
      <c r="B32" s="1"/>
      <c r="C32" s="1" t="s">
        <v>9</v>
      </c>
      <c r="D32" s="8">
        <f t="shared" si="0"/>
        <v>304314.27</v>
      </c>
      <c r="E32" s="17">
        <f>SUM(E33:E35)</f>
        <v>0</v>
      </c>
      <c r="F32" s="17">
        <f t="shared" ref="F32:I32" si="13">SUM(F33:F35)</f>
        <v>74482.69</v>
      </c>
      <c r="G32" s="17">
        <f t="shared" si="13"/>
        <v>75000</v>
      </c>
      <c r="H32" s="17">
        <f t="shared" si="13"/>
        <v>75100</v>
      </c>
      <c r="I32" s="17">
        <f t="shared" si="13"/>
        <v>79731.58</v>
      </c>
    </row>
    <row r="33" spans="1:9" x14ac:dyDescent="0.25">
      <c r="A33" s="1"/>
      <c r="B33" s="1"/>
      <c r="C33" s="1" t="s">
        <v>5</v>
      </c>
      <c r="D33" s="8">
        <f t="shared" si="0"/>
        <v>0</v>
      </c>
      <c r="E33" s="1"/>
      <c r="F33" s="1"/>
      <c r="G33" s="1"/>
      <c r="H33" s="1"/>
      <c r="I33" s="1"/>
    </row>
    <row r="34" spans="1:9" x14ac:dyDescent="0.25">
      <c r="A34" s="1"/>
      <c r="B34" s="1"/>
      <c r="C34" s="1" t="s">
        <v>6</v>
      </c>
      <c r="D34" s="8">
        <f t="shared" si="0"/>
        <v>299482.69</v>
      </c>
      <c r="E34" s="1">
        <v>0</v>
      </c>
      <c r="F34" s="7">
        <f>79114.27-F29</f>
        <v>74482.69</v>
      </c>
      <c r="G34" s="7">
        <v>75000</v>
      </c>
      <c r="H34" s="7">
        <v>75000</v>
      </c>
      <c r="I34" s="7">
        <v>75000</v>
      </c>
    </row>
    <row r="35" spans="1:9" x14ac:dyDescent="0.25">
      <c r="A35" s="1"/>
      <c r="B35" s="1"/>
      <c r="C35" s="10" t="s">
        <v>7</v>
      </c>
      <c r="D35" s="8">
        <f t="shared" si="0"/>
        <v>4831.58</v>
      </c>
      <c r="E35" s="1"/>
      <c r="F35" s="1"/>
      <c r="G35" s="1"/>
      <c r="H35" s="1">
        <v>100</v>
      </c>
      <c r="I35" s="7">
        <f>4631.58+100</f>
        <v>4731.58</v>
      </c>
    </row>
    <row r="36" spans="1:9" x14ac:dyDescent="0.25">
      <c r="A36" s="1" t="s">
        <v>12</v>
      </c>
      <c r="B36" s="1" t="s">
        <v>11</v>
      </c>
      <c r="C36" s="1"/>
      <c r="D36" s="8">
        <f t="shared" si="0"/>
        <v>0</v>
      </c>
      <c r="E36" s="5">
        <f>SUM(E38:E41)+E43</f>
        <v>0</v>
      </c>
      <c r="F36" s="5">
        <f t="shared" ref="F36:I36" si="14">SUM(F38:F41)+F43</f>
        <v>0</v>
      </c>
      <c r="G36" s="5">
        <f t="shared" si="14"/>
        <v>0</v>
      </c>
      <c r="H36" s="5">
        <f t="shared" si="14"/>
        <v>0</v>
      </c>
      <c r="I36" s="5">
        <f t="shared" si="14"/>
        <v>0</v>
      </c>
    </row>
    <row r="37" spans="1:9" x14ac:dyDescent="0.25">
      <c r="A37" s="1"/>
      <c r="B37" s="1"/>
      <c r="C37" s="2" t="s">
        <v>22</v>
      </c>
      <c r="D37" s="8">
        <f t="shared" si="0"/>
        <v>0</v>
      </c>
      <c r="E37" s="20">
        <f>E38+E39+E40+E41</f>
        <v>0</v>
      </c>
      <c r="F37" s="20">
        <f t="shared" ref="F37" si="15">F38+F39+F40+F41</f>
        <v>0</v>
      </c>
      <c r="G37" s="20">
        <f t="shared" ref="G37" si="16">G38+G39+G40+G41</f>
        <v>0</v>
      </c>
      <c r="H37" s="20">
        <f t="shared" ref="H37" si="17">H38+H39+H40+H41</f>
        <v>0</v>
      </c>
      <c r="I37" s="20">
        <f t="shared" ref="I37" si="18">I38+I39+I40+I41</f>
        <v>0</v>
      </c>
    </row>
    <row r="38" spans="1:9" x14ac:dyDescent="0.25">
      <c r="A38" s="1"/>
      <c r="B38" s="1"/>
      <c r="C38" s="1" t="s">
        <v>5</v>
      </c>
      <c r="D38" s="8">
        <f t="shared" si="0"/>
        <v>0</v>
      </c>
      <c r="E38" s="10"/>
      <c r="F38" s="25"/>
      <c r="G38" s="25"/>
      <c r="H38" s="25"/>
      <c r="I38" s="25"/>
    </row>
    <row r="39" spans="1:9" x14ac:dyDescent="0.25">
      <c r="A39" s="1"/>
      <c r="B39" s="1"/>
      <c r="C39" s="1" t="s">
        <v>6</v>
      </c>
      <c r="D39" s="8">
        <f t="shared" si="0"/>
        <v>0</v>
      </c>
      <c r="E39" s="10">
        <v>0</v>
      </c>
      <c r="F39" s="25"/>
      <c r="G39" s="25"/>
      <c r="H39" s="25"/>
      <c r="I39" s="25"/>
    </row>
    <row r="40" spans="1:9" s="11" customFormat="1" x14ac:dyDescent="0.25">
      <c r="A40" s="10"/>
      <c r="B40" s="10"/>
      <c r="C40" s="10" t="s">
        <v>7</v>
      </c>
      <c r="D40" s="8">
        <f t="shared" si="0"/>
        <v>0</v>
      </c>
      <c r="E40" s="12">
        <v>0</v>
      </c>
      <c r="F40" s="26"/>
      <c r="G40" s="26"/>
      <c r="H40" s="26"/>
      <c r="I40" s="26"/>
    </row>
    <row r="41" spans="1:9" s="11" customFormat="1" x14ac:dyDescent="0.25">
      <c r="A41" s="10"/>
      <c r="B41" s="10"/>
      <c r="C41" s="10" t="s">
        <v>36</v>
      </c>
      <c r="D41" s="8">
        <f t="shared" si="0"/>
        <v>0</v>
      </c>
      <c r="E41" s="12"/>
      <c r="F41" s="26"/>
      <c r="G41" s="26"/>
      <c r="H41" s="26"/>
      <c r="I41" s="26"/>
    </row>
    <row r="42" spans="1:9" x14ac:dyDescent="0.25">
      <c r="A42" s="1"/>
      <c r="B42" s="1"/>
      <c r="C42" s="1" t="s">
        <v>8</v>
      </c>
      <c r="D42" s="8">
        <f t="shared" si="0"/>
        <v>0</v>
      </c>
      <c r="E42" s="9">
        <f>E36-E43</f>
        <v>0</v>
      </c>
      <c r="F42" s="25">
        <f t="shared" ref="F42:I42" si="19">F36-F43</f>
        <v>0</v>
      </c>
      <c r="G42" s="25">
        <f t="shared" si="19"/>
        <v>0</v>
      </c>
      <c r="H42" s="25">
        <f t="shared" si="19"/>
        <v>0</v>
      </c>
      <c r="I42" s="25">
        <f t="shared" si="19"/>
        <v>0</v>
      </c>
    </row>
    <row r="43" spans="1:9" x14ac:dyDescent="0.25">
      <c r="A43" s="1"/>
      <c r="B43" s="1"/>
      <c r="C43" s="1" t="s">
        <v>9</v>
      </c>
      <c r="D43" s="8">
        <f t="shared" si="0"/>
        <v>0</v>
      </c>
      <c r="E43" s="17">
        <f>SUM(E44:E46)</f>
        <v>0</v>
      </c>
      <c r="F43" s="27">
        <f t="shared" ref="F43:I43" si="20">SUM(F44:F46)</f>
        <v>0</v>
      </c>
      <c r="G43" s="27">
        <f t="shared" si="20"/>
        <v>0</v>
      </c>
      <c r="H43" s="27">
        <f t="shared" si="20"/>
        <v>0</v>
      </c>
      <c r="I43" s="27">
        <f t="shared" si="20"/>
        <v>0</v>
      </c>
    </row>
    <row r="44" spans="1:9" x14ac:dyDescent="0.25">
      <c r="A44" s="1"/>
      <c r="B44" s="1"/>
      <c r="C44" s="1" t="s">
        <v>5</v>
      </c>
      <c r="D44" s="8">
        <f t="shared" si="0"/>
        <v>0</v>
      </c>
      <c r="E44" s="1"/>
      <c r="F44" s="25"/>
      <c r="G44" s="25"/>
      <c r="H44" s="25"/>
      <c r="I44" s="25"/>
    </row>
    <row r="45" spans="1:9" x14ac:dyDescent="0.25">
      <c r="A45" s="1"/>
      <c r="B45" s="1"/>
      <c r="C45" s="1" t="s">
        <v>6</v>
      </c>
      <c r="D45" s="8">
        <f t="shared" si="0"/>
        <v>0</v>
      </c>
      <c r="E45" s="16">
        <v>0</v>
      </c>
      <c r="F45" s="25"/>
      <c r="G45" s="25"/>
      <c r="H45" s="25"/>
      <c r="I45" s="25"/>
    </row>
    <row r="46" spans="1:9" x14ac:dyDescent="0.25">
      <c r="A46" s="1"/>
      <c r="B46" s="1"/>
      <c r="C46" s="10" t="s">
        <v>7</v>
      </c>
      <c r="D46" s="8">
        <f t="shared" si="0"/>
        <v>0</v>
      </c>
      <c r="E46" s="1"/>
      <c r="F46" s="25"/>
      <c r="G46" s="25"/>
      <c r="H46" s="25"/>
      <c r="I46" s="25"/>
    </row>
    <row r="47" spans="1:9" x14ac:dyDescent="0.25">
      <c r="A47" s="1" t="s">
        <v>13</v>
      </c>
      <c r="B47" s="1" t="s">
        <v>14</v>
      </c>
      <c r="C47" s="1"/>
      <c r="D47" s="8">
        <f t="shared" si="0"/>
        <v>0</v>
      </c>
      <c r="E47" s="5">
        <f>SUM(E49:E52)+E54</f>
        <v>0</v>
      </c>
      <c r="F47" s="5">
        <f t="shared" ref="F47:I47" si="21">SUM(F49:F52)+F54</f>
        <v>0</v>
      </c>
      <c r="G47" s="5">
        <f t="shared" si="21"/>
        <v>0</v>
      </c>
      <c r="H47" s="5">
        <f t="shared" si="21"/>
        <v>0</v>
      </c>
      <c r="I47" s="5">
        <f t="shared" si="21"/>
        <v>0</v>
      </c>
    </row>
    <row r="48" spans="1:9" x14ac:dyDescent="0.25">
      <c r="A48" s="1"/>
      <c r="B48" s="1"/>
      <c r="C48" s="2" t="s">
        <v>22</v>
      </c>
      <c r="D48" s="8">
        <f t="shared" si="0"/>
        <v>0</v>
      </c>
      <c r="E48" s="20">
        <f>E49+E50+E51+E52</f>
        <v>0</v>
      </c>
      <c r="F48" s="20">
        <f t="shared" ref="F48" si="22">F49+F50+F51+F52</f>
        <v>0</v>
      </c>
      <c r="G48" s="20">
        <f t="shared" ref="G48" si="23">G49+G50+G51+G52</f>
        <v>0</v>
      </c>
      <c r="H48" s="20">
        <f t="shared" ref="H48" si="24">H49+H50+H51+H52</f>
        <v>0</v>
      </c>
      <c r="I48" s="20">
        <f t="shared" ref="I48" si="25">I49+I50+I51+I52</f>
        <v>0</v>
      </c>
    </row>
    <row r="49" spans="1:9" x14ac:dyDescent="0.25">
      <c r="A49" s="1"/>
      <c r="B49" s="1"/>
      <c r="C49" s="1" t="s">
        <v>5</v>
      </c>
      <c r="D49" s="8">
        <f t="shared" si="0"/>
        <v>0</v>
      </c>
      <c r="E49" s="1"/>
      <c r="F49" s="1"/>
      <c r="G49" s="1"/>
      <c r="H49" s="1"/>
      <c r="I49" s="1"/>
    </row>
    <row r="50" spans="1:9" x14ac:dyDescent="0.25">
      <c r="A50" s="1"/>
      <c r="B50" s="1"/>
      <c r="C50" s="1" t="s">
        <v>6</v>
      </c>
      <c r="D50" s="8">
        <f t="shared" si="0"/>
        <v>0</v>
      </c>
      <c r="E50" s="1"/>
      <c r="F50" s="1"/>
      <c r="G50" s="1"/>
      <c r="H50" s="1"/>
      <c r="I50" s="1"/>
    </row>
    <row r="51" spans="1:9" s="11" customFormat="1" x14ac:dyDescent="0.25">
      <c r="A51" s="10"/>
      <c r="B51" s="10"/>
      <c r="C51" s="10" t="s">
        <v>7</v>
      </c>
      <c r="D51" s="8">
        <f t="shared" si="0"/>
        <v>0</v>
      </c>
      <c r="E51" s="12"/>
      <c r="F51" s="12">
        <v>0</v>
      </c>
      <c r="G51" s="12">
        <v>0</v>
      </c>
      <c r="H51" s="12"/>
      <c r="I51" s="12"/>
    </row>
    <row r="52" spans="1:9" s="11" customFormat="1" x14ac:dyDescent="0.25">
      <c r="A52" s="10"/>
      <c r="B52" s="10"/>
      <c r="C52" s="10" t="s">
        <v>36</v>
      </c>
      <c r="D52" s="8">
        <f t="shared" si="0"/>
        <v>0</v>
      </c>
      <c r="E52" s="12"/>
      <c r="F52" s="12"/>
      <c r="G52" s="12"/>
      <c r="H52" s="12"/>
      <c r="I52" s="12"/>
    </row>
    <row r="53" spans="1:9" x14ac:dyDescent="0.25">
      <c r="A53" s="1"/>
      <c r="B53" s="1"/>
      <c r="C53" s="1" t="s">
        <v>8</v>
      </c>
      <c r="D53" s="8">
        <f t="shared" si="0"/>
        <v>0</v>
      </c>
      <c r="E53" s="9">
        <f>E47-E54</f>
        <v>0</v>
      </c>
      <c r="F53" s="9">
        <f t="shared" ref="F53:I53" si="26">F47-F54</f>
        <v>0</v>
      </c>
      <c r="G53" s="9">
        <f t="shared" si="26"/>
        <v>0</v>
      </c>
      <c r="H53" s="9">
        <f t="shared" si="26"/>
        <v>0</v>
      </c>
      <c r="I53" s="9">
        <f t="shared" si="26"/>
        <v>0</v>
      </c>
    </row>
    <row r="54" spans="1:9" x14ac:dyDescent="0.25">
      <c r="A54" s="1"/>
      <c r="B54" s="1"/>
      <c r="C54" s="1" t="s">
        <v>9</v>
      </c>
      <c r="D54" s="8">
        <f t="shared" si="0"/>
        <v>0</v>
      </c>
      <c r="E54" s="17">
        <f>SUM(E55:E57)</f>
        <v>0</v>
      </c>
      <c r="F54" s="17">
        <f t="shared" ref="F54:I54" si="27">SUM(F55:F57)</f>
        <v>0</v>
      </c>
      <c r="G54" s="17">
        <f t="shared" si="27"/>
        <v>0</v>
      </c>
      <c r="H54" s="17">
        <f t="shared" si="27"/>
        <v>0</v>
      </c>
      <c r="I54" s="17">
        <f t="shared" si="27"/>
        <v>0</v>
      </c>
    </row>
    <row r="55" spans="1:9" x14ac:dyDescent="0.25">
      <c r="A55" s="1"/>
      <c r="B55" s="1"/>
      <c r="C55" s="1" t="s">
        <v>5</v>
      </c>
      <c r="D55" s="8">
        <f t="shared" si="0"/>
        <v>0</v>
      </c>
      <c r="E55" s="1"/>
      <c r="F55" s="1"/>
      <c r="G55" s="1"/>
      <c r="H55" s="1"/>
      <c r="I55" s="1"/>
    </row>
    <row r="56" spans="1:9" x14ac:dyDescent="0.25">
      <c r="A56" s="1"/>
      <c r="B56" s="1"/>
      <c r="C56" s="1" t="s">
        <v>6</v>
      </c>
      <c r="D56" s="8">
        <f t="shared" si="0"/>
        <v>0</v>
      </c>
      <c r="E56" s="1"/>
      <c r="F56" s="1"/>
      <c r="G56" s="1"/>
      <c r="H56" s="1"/>
      <c r="I56" s="1"/>
    </row>
    <row r="57" spans="1:9" x14ac:dyDescent="0.25">
      <c r="A57" s="1"/>
      <c r="B57" s="1"/>
      <c r="C57" s="10" t="s">
        <v>7</v>
      </c>
      <c r="D57" s="8">
        <f t="shared" si="0"/>
        <v>0</v>
      </c>
      <c r="E57" s="1"/>
      <c r="F57" s="1"/>
      <c r="G57" s="1"/>
      <c r="H57" s="1"/>
      <c r="I57" s="1"/>
    </row>
    <row r="58" spans="1:9" s="3" customFormat="1" x14ac:dyDescent="0.25">
      <c r="A58" s="2">
        <v>3</v>
      </c>
      <c r="B58" s="2" t="s">
        <v>15</v>
      </c>
      <c r="C58" s="2"/>
      <c r="D58" s="8">
        <f>SUM(E58:I58)</f>
        <v>343424.19</v>
      </c>
      <c r="E58" s="5">
        <f>SUM(E60:E63)+E65</f>
        <v>103519.19</v>
      </c>
      <c r="F58" s="5">
        <f t="shared" ref="F58:I58" si="28">SUM(F60:F63)+F65</f>
        <v>140000</v>
      </c>
      <c r="G58" s="5">
        <f t="shared" si="28"/>
        <v>33189</v>
      </c>
      <c r="H58" s="5">
        <f t="shared" si="28"/>
        <v>33216</v>
      </c>
      <c r="I58" s="5">
        <f t="shared" si="28"/>
        <v>33500</v>
      </c>
    </row>
    <row r="59" spans="1:9" s="3" customFormat="1" x14ac:dyDescent="0.25">
      <c r="A59" s="2"/>
      <c r="B59" s="2"/>
      <c r="C59" s="2" t="s">
        <v>22</v>
      </c>
      <c r="D59" s="8">
        <f t="shared" si="0"/>
        <v>234924.19</v>
      </c>
      <c r="E59" s="20">
        <f>E60+E61+E62+E63</f>
        <v>103519.19</v>
      </c>
      <c r="F59" s="20">
        <f t="shared" ref="F59" si="29">F60+F61+F62+F63</f>
        <v>65000</v>
      </c>
      <c r="G59" s="20">
        <f t="shared" ref="G59" si="30">G60+G61+G62+G63</f>
        <v>33189</v>
      </c>
      <c r="H59" s="20">
        <f t="shared" ref="H59" si="31">H60+H61+H62+H63</f>
        <v>33216</v>
      </c>
      <c r="I59" s="20">
        <f t="shared" ref="I59" si="32">I60+I61+I62+I63</f>
        <v>0</v>
      </c>
    </row>
    <row r="60" spans="1:9" x14ac:dyDescent="0.25">
      <c r="A60" s="1"/>
      <c r="B60" s="1"/>
      <c r="C60" s="1" t="s">
        <v>5</v>
      </c>
      <c r="D60" s="8">
        <f t="shared" si="0"/>
        <v>0</v>
      </c>
      <c r="E60" s="4">
        <f>E71+E82</f>
        <v>0</v>
      </c>
      <c r="F60" s="4">
        <f t="shared" ref="F60:I60" si="33">F71+F82</f>
        <v>0</v>
      </c>
      <c r="G60" s="4">
        <f t="shared" si="33"/>
        <v>0</v>
      </c>
      <c r="H60" s="4">
        <f t="shared" si="33"/>
        <v>0</v>
      </c>
      <c r="I60" s="4">
        <f t="shared" si="33"/>
        <v>0</v>
      </c>
    </row>
    <row r="61" spans="1:9" x14ac:dyDescent="0.25">
      <c r="A61" s="1"/>
      <c r="B61" s="1"/>
      <c r="C61" s="1" t="s">
        <v>6</v>
      </c>
      <c r="D61" s="8">
        <f t="shared" si="0"/>
        <v>128059.19</v>
      </c>
      <c r="E61" s="4">
        <f t="shared" ref="E61:I61" si="34">E72+E83</f>
        <v>28519.19</v>
      </c>
      <c r="F61" s="4">
        <f t="shared" si="34"/>
        <v>33135</v>
      </c>
      <c r="G61" s="4">
        <f t="shared" si="34"/>
        <v>33189</v>
      </c>
      <c r="H61" s="4">
        <f t="shared" si="34"/>
        <v>33216</v>
      </c>
      <c r="I61" s="4">
        <f t="shared" si="34"/>
        <v>0</v>
      </c>
    </row>
    <row r="62" spans="1:9" s="11" customFormat="1" x14ac:dyDescent="0.25">
      <c r="A62" s="10"/>
      <c r="B62" s="10"/>
      <c r="C62" s="10" t="s">
        <v>7</v>
      </c>
      <c r="D62" s="8">
        <f t="shared" si="0"/>
        <v>106865</v>
      </c>
      <c r="E62" s="4">
        <f t="shared" ref="E62:I62" si="35">E73+E84</f>
        <v>75000</v>
      </c>
      <c r="F62" s="4">
        <f t="shared" si="35"/>
        <v>31865</v>
      </c>
      <c r="G62" s="4">
        <f t="shared" si="35"/>
        <v>0</v>
      </c>
      <c r="H62" s="4">
        <f t="shared" si="35"/>
        <v>0</v>
      </c>
      <c r="I62" s="4">
        <f t="shared" si="35"/>
        <v>0</v>
      </c>
    </row>
    <row r="63" spans="1:9" s="11" customFormat="1" x14ac:dyDescent="0.25">
      <c r="A63" s="10"/>
      <c r="B63" s="10"/>
      <c r="C63" s="10" t="s">
        <v>36</v>
      </c>
      <c r="D63" s="8">
        <f t="shared" si="0"/>
        <v>0</v>
      </c>
      <c r="E63" s="4">
        <f t="shared" ref="E63:I63" si="36">E74+E85</f>
        <v>0</v>
      </c>
      <c r="F63" s="4">
        <f t="shared" si="36"/>
        <v>0</v>
      </c>
      <c r="G63" s="4">
        <f t="shared" si="36"/>
        <v>0</v>
      </c>
      <c r="H63" s="4">
        <f t="shared" si="36"/>
        <v>0</v>
      </c>
      <c r="I63" s="4">
        <f t="shared" si="36"/>
        <v>0</v>
      </c>
    </row>
    <row r="64" spans="1:9" x14ac:dyDescent="0.25">
      <c r="A64" s="1"/>
      <c r="B64" s="1"/>
      <c r="C64" s="1" t="s">
        <v>8</v>
      </c>
      <c r="D64" s="8">
        <f t="shared" si="0"/>
        <v>234924.19</v>
      </c>
      <c r="E64" s="4">
        <f t="shared" ref="E64:I64" si="37">E75+E86</f>
        <v>103519.19</v>
      </c>
      <c r="F64" s="4">
        <f t="shared" si="37"/>
        <v>65000</v>
      </c>
      <c r="G64" s="4">
        <f t="shared" si="37"/>
        <v>33189</v>
      </c>
      <c r="H64" s="4">
        <f t="shared" si="37"/>
        <v>33216</v>
      </c>
      <c r="I64" s="4">
        <f t="shared" si="37"/>
        <v>0</v>
      </c>
    </row>
    <row r="65" spans="1:9" x14ac:dyDescent="0.25">
      <c r="A65" s="1"/>
      <c r="B65" s="1"/>
      <c r="C65" s="1" t="s">
        <v>9</v>
      </c>
      <c r="D65" s="8">
        <f t="shared" si="0"/>
        <v>108500</v>
      </c>
      <c r="E65" s="4">
        <f t="shared" ref="E65:I65" si="38">E76+E87</f>
        <v>0</v>
      </c>
      <c r="F65" s="4">
        <f t="shared" si="38"/>
        <v>75000</v>
      </c>
      <c r="G65" s="4">
        <f t="shared" si="38"/>
        <v>0</v>
      </c>
      <c r="H65" s="4">
        <f t="shared" si="38"/>
        <v>0</v>
      </c>
      <c r="I65" s="4">
        <f t="shared" si="38"/>
        <v>33500</v>
      </c>
    </row>
    <row r="66" spans="1:9" x14ac:dyDescent="0.25">
      <c r="A66" s="1"/>
      <c r="B66" s="1"/>
      <c r="C66" s="1" t="s">
        <v>5</v>
      </c>
      <c r="D66" s="8">
        <f t="shared" si="0"/>
        <v>0</v>
      </c>
      <c r="E66" s="4">
        <f t="shared" ref="E66:I66" si="39">E77+E88</f>
        <v>0</v>
      </c>
      <c r="F66" s="4">
        <f t="shared" si="39"/>
        <v>0</v>
      </c>
      <c r="G66" s="4">
        <f t="shared" si="39"/>
        <v>0</v>
      </c>
      <c r="H66" s="4">
        <f t="shared" si="39"/>
        <v>0</v>
      </c>
      <c r="I66" s="4">
        <f t="shared" si="39"/>
        <v>0</v>
      </c>
    </row>
    <row r="67" spans="1:9" x14ac:dyDescent="0.25">
      <c r="A67" s="1"/>
      <c r="B67" s="1"/>
      <c r="C67" s="1" t="s">
        <v>6</v>
      </c>
      <c r="D67" s="8">
        <f t="shared" ref="D67:D123" si="40">SUM(E67:I67)</f>
        <v>33500</v>
      </c>
      <c r="E67" s="4">
        <f t="shared" ref="E67:I67" si="41">E78+E89</f>
        <v>0</v>
      </c>
      <c r="F67" s="4">
        <f t="shared" si="41"/>
        <v>0</v>
      </c>
      <c r="G67" s="4">
        <f t="shared" si="41"/>
        <v>0</v>
      </c>
      <c r="H67" s="4">
        <f t="shared" si="41"/>
        <v>0</v>
      </c>
      <c r="I67" s="4">
        <f t="shared" si="41"/>
        <v>33500</v>
      </c>
    </row>
    <row r="68" spans="1:9" x14ac:dyDescent="0.25">
      <c r="A68" s="1"/>
      <c r="B68" s="1"/>
      <c r="C68" s="10" t="s">
        <v>7</v>
      </c>
      <c r="D68" s="8">
        <f t="shared" si="40"/>
        <v>75000</v>
      </c>
      <c r="E68" s="4">
        <f t="shared" ref="E68:I68" si="42">E79+E90</f>
        <v>0</v>
      </c>
      <c r="F68" s="4">
        <f t="shared" si="42"/>
        <v>75000</v>
      </c>
      <c r="G68" s="4">
        <f t="shared" si="42"/>
        <v>0</v>
      </c>
      <c r="H68" s="4">
        <f t="shared" si="42"/>
        <v>0</v>
      </c>
      <c r="I68" s="4">
        <f t="shared" si="42"/>
        <v>0</v>
      </c>
    </row>
    <row r="69" spans="1:9" x14ac:dyDescent="0.25">
      <c r="A69" s="1" t="s">
        <v>16</v>
      </c>
      <c r="B69" s="1" t="s">
        <v>17</v>
      </c>
      <c r="C69" s="1"/>
      <c r="D69" s="8">
        <f>SUM(E69:I69)</f>
        <v>340424.19</v>
      </c>
      <c r="E69" s="5">
        <f>SUM(E71:E74)+E76</f>
        <v>100519.19</v>
      </c>
      <c r="F69" s="5">
        <f t="shared" ref="F69:I69" si="43">SUM(F71:F74)+F76</f>
        <v>140000</v>
      </c>
      <c r="G69" s="5">
        <f t="shared" si="43"/>
        <v>33189</v>
      </c>
      <c r="H69" s="5">
        <f t="shared" si="43"/>
        <v>33216</v>
      </c>
      <c r="I69" s="5">
        <f t="shared" si="43"/>
        <v>33500</v>
      </c>
    </row>
    <row r="70" spans="1:9" x14ac:dyDescent="0.25">
      <c r="A70" s="1"/>
      <c r="B70" s="1"/>
      <c r="C70" s="2" t="s">
        <v>22</v>
      </c>
      <c r="D70" s="8">
        <f t="shared" si="40"/>
        <v>231924.19</v>
      </c>
      <c r="E70" s="20">
        <f>E71+E72+E73+E74</f>
        <v>100519.19</v>
      </c>
      <c r="F70" s="20">
        <f t="shared" ref="F70" si="44">F71+F72+F73+F74</f>
        <v>65000</v>
      </c>
      <c r="G70" s="20">
        <f t="shared" ref="G70" si="45">G71+G72+G73+G74</f>
        <v>33189</v>
      </c>
      <c r="H70" s="20">
        <f t="shared" ref="H70" si="46">H71+H72+H73+H74</f>
        <v>33216</v>
      </c>
      <c r="I70" s="20">
        <f t="shared" ref="I70" si="47">I71+I72+I73+I74</f>
        <v>0</v>
      </c>
    </row>
    <row r="71" spans="1:9" x14ac:dyDescent="0.25">
      <c r="A71" s="1"/>
      <c r="B71" s="1"/>
      <c r="C71" s="1" t="s">
        <v>5</v>
      </c>
      <c r="D71" s="8">
        <f t="shared" si="40"/>
        <v>0</v>
      </c>
      <c r="E71" s="1"/>
      <c r="F71" s="1"/>
      <c r="G71" s="1"/>
      <c r="H71" s="1"/>
      <c r="I71" s="1"/>
    </row>
    <row r="72" spans="1:9" x14ac:dyDescent="0.25">
      <c r="A72" s="1"/>
      <c r="B72" s="1"/>
      <c r="C72" s="1" t="s">
        <v>21</v>
      </c>
      <c r="D72" s="8">
        <f t="shared" si="40"/>
        <v>125059.19</v>
      </c>
      <c r="E72" s="7">
        <v>25519.19</v>
      </c>
      <c r="F72" s="7">
        <v>33135</v>
      </c>
      <c r="G72" s="7">
        <v>33189</v>
      </c>
      <c r="H72" s="7">
        <v>33216</v>
      </c>
      <c r="I72" s="7"/>
    </row>
    <row r="73" spans="1:9" s="11" customFormat="1" x14ac:dyDescent="0.25">
      <c r="A73" s="10"/>
      <c r="B73" s="10" t="s">
        <v>31</v>
      </c>
      <c r="C73" s="10" t="s">
        <v>7</v>
      </c>
      <c r="D73" s="8">
        <f t="shared" si="40"/>
        <v>106865</v>
      </c>
      <c r="E73" s="23">
        <v>75000</v>
      </c>
      <c r="F73" s="23">
        <v>31865</v>
      </c>
      <c r="G73" s="23">
        <v>0</v>
      </c>
      <c r="H73" s="23">
        <v>0</v>
      </c>
      <c r="I73" s="23">
        <v>0</v>
      </c>
    </row>
    <row r="74" spans="1:9" s="11" customFormat="1" x14ac:dyDescent="0.25">
      <c r="A74" s="10"/>
      <c r="B74" s="10"/>
      <c r="C74" s="10" t="s">
        <v>36</v>
      </c>
      <c r="D74" s="8">
        <f t="shared" si="40"/>
        <v>0</v>
      </c>
      <c r="E74" s="23"/>
      <c r="F74" s="23"/>
      <c r="G74" s="23"/>
      <c r="H74" s="23"/>
      <c r="I74" s="23"/>
    </row>
    <row r="75" spans="1:9" x14ac:dyDescent="0.25">
      <c r="A75" s="1"/>
      <c r="B75" s="1"/>
      <c r="C75" s="1" t="s">
        <v>8</v>
      </c>
      <c r="D75" s="8">
        <f t="shared" si="40"/>
        <v>231924.19</v>
      </c>
      <c r="E75" s="9">
        <f>E69-E76</f>
        <v>100519.19</v>
      </c>
      <c r="F75" s="9">
        <f t="shared" ref="F75:I75" si="48">F69-F76</f>
        <v>65000</v>
      </c>
      <c r="G75" s="9">
        <f t="shared" si="48"/>
        <v>33189</v>
      </c>
      <c r="H75" s="9">
        <f t="shared" si="48"/>
        <v>33216</v>
      </c>
      <c r="I75" s="9">
        <f t="shared" si="48"/>
        <v>0</v>
      </c>
    </row>
    <row r="76" spans="1:9" x14ac:dyDescent="0.25">
      <c r="A76" s="1"/>
      <c r="B76" s="1"/>
      <c r="C76" s="1" t="s">
        <v>9</v>
      </c>
      <c r="D76" s="8">
        <f t="shared" si="40"/>
        <v>108500</v>
      </c>
      <c r="E76" s="17">
        <f>SUM(E77:E79)</f>
        <v>0</v>
      </c>
      <c r="F76" s="17">
        <f t="shared" ref="F76:I76" si="49">SUM(F77:F79)</f>
        <v>75000</v>
      </c>
      <c r="G76" s="17">
        <f t="shared" si="49"/>
        <v>0</v>
      </c>
      <c r="H76" s="17">
        <f t="shared" si="49"/>
        <v>0</v>
      </c>
      <c r="I76" s="17">
        <f t="shared" si="49"/>
        <v>33500</v>
      </c>
    </row>
    <row r="77" spans="1:9" x14ac:dyDescent="0.25">
      <c r="A77" s="1"/>
      <c r="B77" s="1"/>
      <c r="C77" s="1" t="s">
        <v>5</v>
      </c>
      <c r="D77" s="8">
        <f t="shared" si="40"/>
        <v>0</v>
      </c>
      <c r="E77" s="10"/>
      <c r="F77" s="10"/>
      <c r="G77" s="1"/>
      <c r="H77" s="1"/>
      <c r="I77" s="1"/>
    </row>
    <row r="78" spans="1:9" x14ac:dyDescent="0.25">
      <c r="A78" s="1"/>
      <c r="B78" s="1"/>
      <c r="C78" s="1" t="s">
        <v>6</v>
      </c>
      <c r="D78" s="8">
        <f t="shared" si="40"/>
        <v>33500</v>
      </c>
      <c r="E78" s="10"/>
      <c r="F78" s="10"/>
      <c r="G78" s="1"/>
      <c r="H78" s="1"/>
      <c r="I78" s="18">
        <v>33500</v>
      </c>
    </row>
    <row r="79" spans="1:9" x14ac:dyDescent="0.25">
      <c r="A79" s="1"/>
      <c r="B79" s="1"/>
      <c r="C79" s="10" t="s">
        <v>7</v>
      </c>
      <c r="D79" s="8">
        <f t="shared" si="40"/>
        <v>75000</v>
      </c>
      <c r="E79" s="10"/>
      <c r="F79" s="10">
        <v>75000</v>
      </c>
      <c r="G79" s="1"/>
      <c r="H79" s="1"/>
      <c r="I79" s="1"/>
    </row>
    <row r="80" spans="1:9" x14ac:dyDescent="0.25">
      <c r="A80" s="1" t="s">
        <v>18</v>
      </c>
      <c r="B80" s="1" t="s">
        <v>19</v>
      </c>
      <c r="C80" s="1"/>
      <c r="D80" s="8">
        <f t="shared" si="40"/>
        <v>3000</v>
      </c>
      <c r="E80" s="5">
        <f>SUM(E82:E85)+E87</f>
        <v>3000</v>
      </c>
      <c r="F80" s="5">
        <f t="shared" ref="F80:I80" si="50">SUM(F82:F85)+F87</f>
        <v>0</v>
      </c>
      <c r="G80" s="5">
        <f t="shared" si="50"/>
        <v>0</v>
      </c>
      <c r="H80" s="5">
        <f t="shared" si="50"/>
        <v>0</v>
      </c>
      <c r="I80" s="5">
        <f t="shared" si="50"/>
        <v>0</v>
      </c>
    </row>
    <row r="81" spans="1:11" x14ac:dyDescent="0.25">
      <c r="A81" s="1"/>
      <c r="B81" s="1"/>
      <c r="C81" s="2" t="s">
        <v>22</v>
      </c>
      <c r="D81" s="8">
        <f t="shared" si="40"/>
        <v>3000</v>
      </c>
      <c r="E81" s="20">
        <f>E82+E83+E84+E85</f>
        <v>3000</v>
      </c>
      <c r="F81" s="20">
        <f t="shared" ref="F81" si="51">F82+F83+F84+F85</f>
        <v>0</v>
      </c>
      <c r="G81" s="20">
        <f t="shared" ref="G81" si="52">G82+G83+G84+G85</f>
        <v>0</v>
      </c>
      <c r="H81" s="20">
        <f t="shared" ref="H81" si="53">H82+H83+H84+H85</f>
        <v>0</v>
      </c>
      <c r="I81" s="20">
        <f t="shared" ref="I81" si="54">I82+I83+I84+I85</f>
        <v>0</v>
      </c>
    </row>
    <row r="82" spans="1:11" x14ac:dyDescent="0.25">
      <c r="A82" s="1"/>
      <c r="B82" s="1"/>
      <c r="C82" s="1" t="s">
        <v>5</v>
      </c>
      <c r="D82" s="8">
        <f t="shared" si="40"/>
        <v>0</v>
      </c>
      <c r="E82" s="1"/>
      <c r="F82" s="1"/>
      <c r="G82" s="1"/>
      <c r="H82" s="1"/>
      <c r="I82" s="1"/>
    </row>
    <row r="83" spans="1:11" x14ac:dyDescent="0.25">
      <c r="A83" s="1"/>
      <c r="B83" s="1"/>
      <c r="C83" s="1" t="s">
        <v>6</v>
      </c>
      <c r="D83" s="8">
        <f t="shared" si="40"/>
        <v>3000</v>
      </c>
      <c r="E83" s="7">
        <v>3000</v>
      </c>
      <c r="F83" s="7"/>
      <c r="G83" s="7"/>
      <c r="H83" s="7"/>
      <c r="I83" s="7"/>
    </row>
    <row r="84" spans="1:11" s="11" customFormat="1" x14ac:dyDescent="0.25">
      <c r="A84" s="10"/>
      <c r="B84" s="10"/>
      <c r="C84" s="10" t="s">
        <v>7</v>
      </c>
      <c r="D84" s="8">
        <f t="shared" si="40"/>
        <v>0</v>
      </c>
      <c r="E84" s="12"/>
      <c r="F84" s="12"/>
      <c r="G84" s="12"/>
      <c r="H84" s="12"/>
      <c r="I84" s="12"/>
    </row>
    <row r="85" spans="1:11" s="11" customFormat="1" x14ac:dyDescent="0.25">
      <c r="A85" s="10"/>
      <c r="B85" s="10"/>
      <c r="C85" s="10" t="s">
        <v>36</v>
      </c>
      <c r="D85" s="8">
        <f t="shared" si="40"/>
        <v>0</v>
      </c>
      <c r="E85" s="12"/>
      <c r="F85" s="12"/>
      <c r="G85" s="12"/>
      <c r="H85" s="12"/>
      <c r="I85" s="12"/>
    </row>
    <row r="86" spans="1:11" x14ac:dyDescent="0.25">
      <c r="A86" s="1"/>
      <c r="B86" s="1"/>
      <c r="C86" s="1" t="s">
        <v>8</v>
      </c>
      <c r="D86" s="8">
        <f t="shared" si="40"/>
        <v>3000</v>
      </c>
      <c r="E86" s="9">
        <f>E80-E87</f>
        <v>3000</v>
      </c>
      <c r="F86" s="9">
        <f t="shared" ref="F86:I86" si="55">F80-F87</f>
        <v>0</v>
      </c>
      <c r="G86" s="9">
        <f t="shared" si="55"/>
        <v>0</v>
      </c>
      <c r="H86" s="9">
        <f t="shared" si="55"/>
        <v>0</v>
      </c>
      <c r="I86" s="9">
        <f t="shared" si="55"/>
        <v>0</v>
      </c>
    </row>
    <row r="87" spans="1:11" x14ac:dyDescent="0.25">
      <c r="A87" s="1"/>
      <c r="B87" s="1"/>
      <c r="C87" s="1" t="s">
        <v>9</v>
      </c>
      <c r="D87" s="8">
        <f t="shared" si="40"/>
        <v>0</v>
      </c>
      <c r="E87" s="17">
        <f>SUM(E88:E90)</f>
        <v>0</v>
      </c>
      <c r="F87" s="17">
        <f t="shared" ref="F87:I87" si="56">SUM(F88:F90)</f>
        <v>0</v>
      </c>
      <c r="G87" s="17">
        <f t="shared" si="56"/>
        <v>0</v>
      </c>
      <c r="H87" s="17">
        <f t="shared" si="56"/>
        <v>0</v>
      </c>
      <c r="I87" s="17">
        <f t="shared" si="56"/>
        <v>0</v>
      </c>
    </row>
    <row r="88" spans="1:11" x14ac:dyDescent="0.25">
      <c r="A88" s="1"/>
      <c r="B88" s="1"/>
      <c r="C88" s="1" t="s">
        <v>5</v>
      </c>
      <c r="D88" s="8">
        <f t="shared" si="40"/>
        <v>0</v>
      </c>
      <c r="E88" s="1"/>
      <c r="F88" s="1"/>
      <c r="G88" s="1"/>
      <c r="H88" s="1"/>
      <c r="I88" s="1"/>
    </row>
    <row r="89" spans="1:11" x14ac:dyDescent="0.25">
      <c r="A89" s="1"/>
      <c r="B89" s="1"/>
      <c r="C89" s="1" t="s">
        <v>6</v>
      </c>
      <c r="D89" s="8">
        <f t="shared" si="40"/>
        <v>0</v>
      </c>
      <c r="E89" s="10"/>
      <c r="F89" s="10"/>
      <c r="G89" s="10"/>
      <c r="H89" s="10"/>
      <c r="I89" s="10"/>
    </row>
    <row r="90" spans="1:11" x14ac:dyDescent="0.25">
      <c r="A90" s="1"/>
      <c r="B90" s="1"/>
      <c r="C90" s="10" t="s">
        <v>7</v>
      </c>
      <c r="D90" s="8">
        <f t="shared" si="40"/>
        <v>0</v>
      </c>
      <c r="E90" s="1"/>
      <c r="F90" s="1"/>
      <c r="G90" s="1"/>
      <c r="H90" s="1"/>
      <c r="I90" s="1"/>
    </row>
    <row r="91" spans="1:11" s="3" customFormat="1" x14ac:dyDescent="0.25">
      <c r="A91" s="2">
        <v>4</v>
      </c>
      <c r="B91" s="2" t="s">
        <v>39</v>
      </c>
      <c r="C91" s="2"/>
      <c r="D91" s="8">
        <f t="shared" si="40"/>
        <v>457229.16000000003</v>
      </c>
      <c r="E91" s="5">
        <f>SUM(E93:E96)+E98</f>
        <v>0</v>
      </c>
      <c r="F91" s="5">
        <f t="shared" ref="F91:I91" si="57">SUM(F93:F96)+F98</f>
        <v>36000</v>
      </c>
      <c r="G91" s="5">
        <f t="shared" si="57"/>
        <v>140409.72</v>
      </c>
      <c r="H91" s="5">
        <f t="shared" si="57"/>
        <v>140409.72</v>
      </c>
      <c r="I91" s="5">
        <f t="shared" si="57"/>
        <v>140409.72</v>
      </c>
      <c r="K91" s="13"/>
    </row>
    <row r="92" spans="1:11" s="3" customFormat="1" x14ac:dyDescent="0.25">
      <c r="A92" s="2"/>
      <c r="B92" s="2"/>
      <c r="C92" s="2" t="s">
        <v>22</v>
      </c>
      <c r="D92" s="8">
        <f t="shared" si="40"/>
        <v>13851.019999999999</v>
      </c>
      <c r="E92" s="20">
        <f>E93+E94+E95+E96</f>
        <v>0</v>
      </c>
      <c r="F92" s="20">
        <f t="shared" ref="F92" si="58">F93+F94+F95+F96</f>
        <v>12631.58</v>
      </c>
      <c r="G92" s="20">
        <f t="shared" ref="G92" si="59">G93+G94+G95+G96</f>
        <v>609.72</v>
      </c>
      <c r="H92" s="20">
        <f t="shared" ref="H92" si="60">H93+H94+H95+H96</f>
        <v>609.72</v>
      </c>
      <c r="I92" s="20">
        <f t="shared" ref="I92" si="61">I93+I94+I95+I96</f>
        <v>0</v>
      </c>
      <c r="K92" s="13"/>
    </row>
    <row r="93" spans="1:11" x14ac:dyDescent="0.25">
      <c r="A93" s="1"/>
      <c r="B93" s="1"/>
      <c r="C93" s="1" t="s">
        <v>5</v>
      </c>
      <c r="D93" s="8">
        <f t="shared" si="40"/>
        <v>0</v>
      </c>
      <c r="E93" s="4">
        <f t="shared" ref="E93:I95" si="62">E104+E115</f>
        <v>0</v>
      </c>
      <c r="F93" s="4">
        <f t="shared" si="62"/>
        <v>0</v>
      </c>
      <c r="G93" s="4">
        <f t="shared" si="62"/>
        <v>0</v>
      </c>
      <c r="H93" s="4">
        <f t="shared" si="62"/>
        <v>0</v>
      </c>
      <c r="I93" s="4">
        <f t="shared" si="62"/>
        <v>0</v>
      </c>
    </row>
    <row r="94" spans="1:11" x14ac:dyDescent="0.25">
      <c r="A94" s="1"/>
      <c r="B94" s="1"/>
      <c r="C94" s="1" t="s">
        <v>6</v>
      </c>
      <c r="D94" s="8">
        <f t="shared" si="40"/>
        <v>12000</v>
      </c>
      <c r="E94" s="4">
        <f t="shared" si="62"/>
        <v>0</v>
      </c>
      <c r="F94" s="4">
        <f t="shared" si="62"/>
        <v>12000</v>
      </c>
      <c r="G94" s="4">
        <f t="shared" si="62"/>
        <v>0</v>
      </c>
      <c r="H94" s="4">
        <f t="shared" si="62"/>
        <v>0</v>
      </c>
      <c r="I94" s="4">
        <f t="shared" si="62"/>
        <v>0</v>
      </c>
    </row>
    <row r="95" spans="1:11" x14ac:dyDescent="0.25">
      <c r="A95" s="1"/>
      <c r="B95" s="1"/>
      <c r="C95" s="1" t="s">
        <v>7</v>
      </c>
      <c r="D95" s="8">
        <f t="shared" si="40"/>
        <v>1551.0200000000002</v>
      </c>
      <c r="E95" s="4">
        <f t="shared" si="62"/>
        <v>0</v>
      </c>
      <c r="F95" s="4">
        <f t="shared" si="62"/>
        <v>531.58000000000004</v>
      </c>
      <c r="G95" s="4">
        <f t="shared" si="62"/>
        <v>509.72</v>
      </c>
      <c r="H95" s="4">
        <f t="shared" si="62"/>
        <v>509.72</v>
      </c>
      <c r="I95" s="4">
        <f t="shared" si="62"/>
        <v>0</v>
      </c>
    </row>
    <row r="96" spans="1:11" x14ac:dyDescent="0.25">
      <c r="A96" s="1"/>
      <c r="B96" s="1"/>
      <c r="C96" s="10" t="s">
        <v>36</v>
      </c>
      <c r="D96" s="8">
        <f t="shared" si="40"/>
        <v>300</v>
      </c>
      <c r="E96" s="4">
        <f t="shared" ref="E96:I96" si="63">E107+E118</f>
        <v>0</v>
      </c>
      <c r="F96" s="4">
        <f t="shared" si="63"/>
        <v>100</v>
      </c>
      <c r="G96" s="4">
        <f t="shared" si="63"/>
        <v>100</v>
      </c>
      <c r="H96" s="4">
        <f t="shared" si="63"/>
        <v>100</v>
      </c>
      <c r="I96" s="4">
        <f t="shared" si="63"/>
        <v>0</v>
      </c>
    </row>
    <row r="97" spans="1:9" x14ac:dyDescent="0.25">
      <c r="A97" s="1"/>
      <c r="B97" s="1"/>
      <c r="C97" s="1" t="s">
        <v>8</v>
      </c>
      <c r="D97" s="8">
        <f t="shared" si="40"/>
        <v>13851.020000000004</v>
      </c>
      <c r="E97" s="4">
        <f t="shared" ref="E97:I97" si="64">E108+E119</f>
        <v>0</v>
      </c>
      <c r="F97" s="4">
        <f t="shared" si="64"/>
        <v>12631.580000000002</v>
      </c>
      <c r="G97" s="4">
        <f t="shared" si="64"/>
        <v>609.72000000000116</v>
      </c>
      <c r="H97" s="4">
        <f t="shared" si="64"/>
        <v>609.72000000000116</v>
      </c>
      <c r="I97" s="4">
        <f t="shared" si="64"/>
        <v>0</v>
      </c>
    </row>
    <row r="98" spans="1:9" x14ac:dyDescent="0.25">
      <c r="A98" s="1"/>
      <c r="B98" s="1"/>
      <c r="C98" s="1" t="s">
        <v>9</v>
      </c>
      <c r="D98" s="8">
        <f t="shared" si="40"/>
        <v>443378.14</v>
      </c>
      <c r="E98" s="4">
        <f t="shared" ref="E98:I98" si="65">E109+E120</f>
        <v>0</v>
      </c>
      <c r="F98" s="4">
        <f t="shared" si="65"/>
        <v>23368.42</v>
      </c>
      <c r="G98" s="4">
        <f t="shared" si="65"/>
        <v>139800</v>
      </c>
      <c r="H98" s="4">
        <f t="shared" si="65"/>
        <v>139800</v>
      </c>
      <c r="I98" s="4">
        <f t="shared" si="65"/>
        <v>140409.72</v>
      </c>
    </row>
    <row r="99" spans="1:9" x14ac:dyDescent="0.25">
      <c r="A99" s="1"/>
      <c r="B99" s="1"/>
      <c r="C99" s="1" t="s">
        <v>5</v>
      </c>
      <c r="D99" s="8">
        <f t="shared" si="40"/>
        <v>0</v>
      </c>
      <c r="E99" s="4">
        <f t="shared" ref="E99:I99" si="66">E110+E121</f>
        <v>0</v>
      </c>
      <c r="F99" s="4">
        <f t="shared" si="66"/>
        <v>0</v>
      </c>
      <c r="G99" s="4">
        <f t="shared" si="66"/>
        <v>0</v>
      </c>
      <c r="H99" s="4">
        <f t="shared" si="66"/>
        <v>0</v>
      </c>
      <c r="I99" s="4">
        <f t="shared" si="66"/>
        <v>0</v>
      </c>
    </row>
    <row r="100" spans="1:9" x14ac:dyDescent="0.25">
      <c r="A100" s="1"/>
      <c r="B100" s="1"/>
      <c r="C100" s="1" t="s">
        <v>6</v>
      </c>
      <c r="D100" s="8">
        <f t="shared" si="40"/>
        <v>422200</v>
      </c>
      <c r="E100" s="4">
        <f t="shared" ref="E100:I100" si="67">E111+E122</f>
        <v>0</v>
      </c>
      <c r="F100" s="4">
        <f t="shared" si="67"/>
        <v>22300</v>
      </c>
      <c r="G100" s="4">
        <f t="shared" si="67"/>
        <v>133300</v>
      </c>
      <c r="H100" s="4">
        <f t="shared" si="67"/>
        <v>133300</v>
      </c>
      <c r="I100" s="4">
        <f t="shared" si="67"/>
        <v>133300</v>
      </c>
    </row>
    <row r="101" spans="1:9" x14ac:dyDescent="0.25">
      <c r="A101" s="1"/>
      <c r="B101" s="1"/>
      <c r="C101" s="10" t="s">
        <v>7</v>
      </c>
      <c r="D101" s="8">
        <f t="shared" si="40"/>
        <v>21178.14</v>
      </c>
      <c r="E101" s="4">
        <f t="shared" ref="E101:I101" si="68">E112+E123</f>
        <v>0</v>
      </c>
      <c r="F101" s="4">
        <f t="shared" si="68"/>
        <v>1068.42</v>
      </c>
      <c r="G101" s="4">
        <f t="shared" si="68"/>
        <v>6500</v>
      </c>
      <c r="H101" s="4">
        <f t="shared" si="68"/>
        <v>6500</v>
      </c>
      <c r="I101" s="4">
        <f t="shared" si="68"/>
        <v>7109.72</v>
      </c>
    </row>
    <row r="102" spans="1:9" x14ac:dyDescent="0.25">
      <c r="A102" s="1" t="s">
        <v>33</v>
      </c>
      <c r="B102" s="1" t="s">
        <v>37</v>
      </c>
      <c r="C102" s="1"/>
      <c r="D102" s="8">
        <f t="shared" si="40"/>
        <v>457229.16000000003</v>
      </c>
      <c r="E102" s="5">
        <f>SUM(E104:E107)+E109</f>
        <v>0</v>
      </c>
      <c r="F102" s="5">
        <f t="shared" ref="F102:I102" si="69">SUM(F104:F107)+F109</f>
        <v>36000</v>
      </c>
      <c r="G102" s="5">
        <f t="shared" si="69"/>
        <v>140409.72</v>
      </c>
      <c r="H102" s="5">
        <f t="shared" si="69"/>
        <v>140409.72</v>
      </c>
      <c r="I102" s="5">
        <f t="shared" si="69"/>
        <v>140409.72</v>
      </c>
    </row>
    <row r="103" spans="1:9" x14ac:dyDescent="0.25">
      <c r="A103" s="1"/>
      <c r="B103" s="1"/>
      <c r="C103" s="2" t="s">
        <v>22</v>
      </c>
      <c r="D103" s="8">
        <f t="shared" si="40"/>
        <v>13851.019999999999</v>
      </c>
      <c r="E103" s="20">
        <f>E104+E105+E106+E107</f>
        <v>0</v>
      </c>
      <c r="F103" s="20">
        <f>F104+F105+F106+F107</f>
        <v>12631.58</v>
      </c>
      <c r="G103" s="20">
        <f t="shared" ref="G103" si="70">G104+G105+G106+G107</f>
        <v>609.72</v>
      </c>
      <c r="H103" s="20">
        <f t="shared" ref="H103" si="71">H104+H105+H106+H107</f>
        <v>609.72</v>
      </c>
      <c r="I103" s="20">
        <f t="shared" ref="I103" si="72">I104+I105+I106+I107</f>
        <v>0</v>
      </c>
    </row>
    <row r="104" spans="1:9" x14ac:dyDescent="0.25">
      <c r="A104" s="1"/>
      <c r="B104" s="1"/>
      <c r="C104" s="1" t="s">
        <v>5</v>
      </c>
      <c r="D104" s="8">
        <f t="shared" si="40"/>
        <v>0</v>
      </c>
      <c r="E104" s="25"/>
      <c r="F104" s="10"/>
      <c r="G104" s="1"/>
      <c r="H104" s="1"/>
      <c r="I104" s="1"/>
    </row>
    <row r="105" spans="1:9" x14ac:dyDescent="0.25">
      <c r="A105" s="1"/>
      <c r="B105" s="1"/>
      <c r="C105" s="1" t="s">
        <v>6</v>
      </c>
      <c r="D105" s="8">
        <f t="shared" si="40"/>
        <v>12000</v>
      </c>
      <c r="E105" s="25">
        <v>0</v>
      </c>
      <c r="F105" s="7">
        <v>12000</v>
      </c>
      <c r="G105" s="1">
        <v>0</v>
      </c>
      <c r="H105" s="1">
        <v>0</v>
      </c>
      <c r="I105" s="1">
        <v>0</v>
      </c>
    </row>
    <row r="106" spans="1:9" s="11" customFormat="1" x14ac:dyDescent="0.25">
      <c r="A106" s="10"/>
      <c r="B106" s="10"/>
      <c r="C106" s="10" t="s">
        <v>7</v>
      </c>
      <c r="D106" s="8">
        <f t="shared" si="40"/>
        <v>1551.0200000000002</v>
      </c>
      <c r="E106" s="26">
        <v>0</v>
      </c>
      <c r="F106" s="23">
        <f>509.72+21.86</f>
        <v>531.58000000000004</v>
      </c>
      <c r="G106" s="23">
        <v>509.72</v>
      </c>
      <c r="H106" s="23">
        <v>509.72</v>
      </c>
      <c r="I106" s="12"/>
    </row>
    <row r="107" spans="1:9" s="11" customFormat="1" x14ac:dyDescent="0.25">
      <c r="A107" s="10"/>
      <c r="B107" s="10"/>
      <c r="C107" s="10" t="s">
        <v>36</v>
      </c>
      <c r="D107" s="8">
        <f t="shared" si="40"/>
        <v>300</v>
      </c>
      <c r="E107" s="26"/>
      <c r="F107" s="23">
        <v>100</v>
      </c>
      <c r="G107" s="23">
        <v>100</v>
      </c>
      <c r="H107" s="23">
        <v>100</v>
      </c>
      <c r="I107" s="12"/>
    </row>
    <row r="108" spans="1:9" x14ac:dyDescent="0.25">
      <c r="A108" s="1"/>
      <c r="B108" s="1"/>
      <c r="C108" s="1" t="s">
        <v>8</v>
      </c>
      <c r="D108" s="8">
        <f t="shared" si="40"/>
        <v>13851.020000000004</v>
      </c>
      <c r="E108" s="25">
        <f>E102-E109</f>
        <v>0</v>
      </c>
      <c r="F108" s="9">
        <f>F102-F109</f>
        <v>12631.580000000002</v>
      </c>
      <c r="G108" s="9">
        <f t="shared" ref="G108:I108" si="73">G102-G109</f>
        <v>609.72000000000116</v>
      </c>
      <c r="H108" s="9">
        <f t="shared" si="73"/>
        <v>609.72000000000116</v>
      </c>
      <c r="I108" s="9">
        <f t="shared" si="73"/>
        <v>0</v>
      </c>
    </row>
    <row r="109" spans="1:9" x14ac:dyDescent="0.25">
      <c r="A109" s="1"/>
      <c r="B109" s="1"/>
      <c r="C109" s="1" t="s">
        <v>9</v>
      </c>
      <c r="D109" s="8">
        <f t="shared" si="40"/>
        <v>443378.14</v>
      </c>
      <c r="E109" s="27">
        <f>SUM(E110:E112)</f>
        <v>0</v>
      </c>
      <c r="F109" s="17">
        <f t="shared" ref="F109:I109" si="74">SUM(F110:F112)</f>
        <v>23368.42</v>
      </c>
      <c r="G109" s="17">
        <f t="shared" si="74"/>
        <v>139800</v>
      </c>
      <c r="H109" s="17">
        <f t="shared" si="74"/>
        <v>139800</v>
      </c>
      <c r="I109" s="17">
        <f t="shared" si="74"/>
        <v>140409.72</v>
      </c>
    </row>
    <row r="110" spans="1:9" x14ac:dyDescent="0.25">
      <c r="A110" s="1"/>
      <c r="B110" s="1"/>
      <c r="C110" s="1" t="s">
        <v>5</v>
      </c>
      <c r="D110" s="8">
        <f t="shared" si="40"/>
        <v>0</v>
      </c>
      <c r="E110" s="25"/>
      <c r="F110" s="1"/>
      <c r="G110" s="1"/>
      <c r="H110" s="1"/>
      <c r="I110" s="1"/>
    </row>
    <row r="111" spans="1:9" x14ac:dyDescent="0.25">
      <c r="A111" s="1"/>
      <c r="B111" s="1"/>
      <c r="C111" s="1" t="s">
        <v>6</v>
      </c>
      <c r="D111" s="8">
        <f t="shared" si="40"/>
        <v>422200</v>
      </c>
      <c r="E111" s="25">
        <v>0</v>
      </c>
      <c r="F111" s="16">
        <f>20000+2300</f>
        <v>22300</v>
      </c>
      <c r="G111" s="16">
        <f>130000+3300</f>
        <v>133300</v>
      </c>
      <c r="H111" s="16">
        <f>130000+3300</f>
        <v>133300</v>
      </c>
      <c r="I111" s="16">
        <f>130000+3300</f>
        <v>133300</v>
      </c>
    </row>
    <row r="112" spans="1:9" x14ac:dyDescent="0.25">
      <c r="A112" s="1"/>
      <c r="B112" s="1"/>
      <c r="C112" s="10" t="s">
        <v>7</v>
      </c>
      <c r="D112" s="8">
        <f t="shared" si="40"/>
        <v>21178.14</v>
      </c>
      <c r="E112" s="25"/>
      <c r="F112" s="7">
        <v>1068.42</v>
      </c>
      <c r="G112" s="7">
        <v>6500</v>
      </c>
      <c r="H112" s="7">
        <v>6500</v>
      </c>
      <c r="I112" s="7">
        <f>6500+509.72+100</f>
        <v>7109.72</v>
      </c>
    </row>
    <row r="113" spans="1:9" x14ac:dyDescent="0.25">
      <c r="A113" s="1" t="s">
        <v>34</v>
      </c>
      <c r="B113" s="1" t="s">
        <v>36</v>
      </c>
      <c r="C113" s="1"/>
      <c r="D113" s="8">
        <f t="shared" si="40"/>
        <v>0</v>
      </c>
      <c r="E113" s="5">
        <f>SUM(E115:E118)+E120</f>
        <v>0</v>
      </c>
      <c r="F113" s="5">
        <f t="shared" ref="F113:I113" si="75">SUM(F115:F118)+F120</f>
        <v>0</v>
      </c>
      <c r="G113" s="5">
        <f t="shared" si="75"/>
        <v>0</v>
      </c>
      <c r="H113" s="5">
        <f t="shared" si="75"/>
        <v>0</v>
      </c>
      <c r="I113" s="5">
        <f t="shared" si="75"/>
        <v>0</v>
      </c>
    </row>
    <row r="114" spans="1:9" x14ac:dyDescent="0.25">
      <c r="A114" s="1"/>
      <c r="B114" s="1"/>
      <c r="C114" s="2" t="s">
        <v>22</v>
      </c>
      <c r="D114" s="8">
        <f t="shared" si="40"/>
        <v>0</v>
      </c>
      <c r="E114" s="20">
        <f>E115+E116+E117+E118</f>
        <v>0</v>
      </c>
      <c r="F114" s="20">
        <f t="shared" ref="F114" si="76">F115+F116+F117+F118</f>
        <v>0</v>
      </c>
      <c r="G114" s="20">
        <f t="shared" ref="G114" si="77">G115+G116+G117+G118</f>
        <v>0</v>
      </c>
      <c r="H114" s="20">
        <f t="shared" ref="H114" si="78">H115+H116+H117+H118</f>
        <v>0</v>
      </c>
      <c r="I114" s="20">
        <f t="shared" ref="I114" si="79">I115+I116+I117+I118</f>
        <v>0</v>
      </c>
    </row>
    <row r="115" spans="1:9" x14ac:dyDescent="0.25">
      <c r="A115" s="1"/>
      <c r="B115" s="1"/>
      <c r="C115" s="1" t="s">
        <v>5</v>
      </c>
      <c r="D115" s="8">
        <f t="shared" si="40"/>
        <v>0</v>
      </c>
      <c r="E115" s="25"/>
      <c r="F115" s="10"/>
      <c r="G115" s="1"/>
      <c r="H115" s="1"/>
      <c r="I115" s="1"/>
    </row>
    <row r="116" spans="1:9" x14ac:dyDescent="0.25">
      <c r="A116" s="1"/>
      <c r="B116" s="1"/>
      <c r="C116" s="1" t="s">
        <v>6</v>
      </c>
      <c r="D116" s="8">
        <f t="shared" si="40"/>
        <v>0</v>
      </c>
      <c r="E116" s="25">
        <v>0</v>
      </c>
      <c r="F116" s="10"/>
      <c r="G116" s="1"/>
      <c r="H116" s="1"/>
      <c r="I116" s="1"/>
    </row>
    <row r="117" spans="1:9" x14ac:dyDescent="0.25">
      <c r="A117" s="1"/>
      <c r="B117" s="1"/>
      <c r="C117" s="10" t="s">
        <v>7</v>
      </c>
      <c r="D117" s="8">
        <f t="shared" si="40"/>
        <v>0</v>
      </c>
      <c r="E117" s="26">
        <v>0</v>
      </c>
      <c r="F117" s="23"/>
      <c r="G117" s="23"/>
      <c r="H117" s="23"/>
      <c r="I117" s="12"/>
    </row>
    <row r="118" spans="1:9" x14ac:dyDescent="0.25">
      <c r="A118" s="1"/>
      <c r="B118" s="1"/>
      <c r="C118" s="10" t="s">
        <v>36</v>
      </c>
      <c r="D118" s="8">
        <f t="shared" si="40"/>
        <v>0</v>
      </c>
      <c r="E118" s="26"/>
      <c r="F118" s="23"/>
      <c r="G118" s="23"/>
      <c r="H118" s="23"/>
      <c r="I118" s="12"/>
    </row>
    <row r="119" spans="1:9" x14ac:dyDescent="0.25">
      <c r="A119" s="1"/>
      <c r="B119" s="1"/>
      <c r="C119" s="1" t="s">
        <v>8</v>
      </c>
      <c r="D119" s="8">
        <f t="shared" si="40"/>
        <v>0</v>
      </c>
      <c r="E119" s="25">
        <f>E113-E120</f>
        <v>0</v>
      </c>
      <c r="F119" s="9">
        <f t="shared" ref="F119:I119" si="80">F113-F120</f>
        <v>0</v>
      </c>
      <c r="G119" s="9">
        <f t="shared" si="80"/>
        <v>0</v>
      </c>
      <c r="H119" s="9">
        <f t="shared" si="80"/>
        <v>0</v>
      </c>
      <c r="I119" s="9">
        <f t="shared" si="80"/>
        <v>0</v>
      </c>
    </row>
    <row r="120" spans="1:9" x14ac:dyDescent="0.25">
      <c r="A120" s="1"/>
      <c r="B120" s="1"/>
      <c r="C120" s="1" t="s">
        <v>9</v>
      </c>
      <c r="D120" s="8">
        <f t="shared" si="40"/>
        <v>0</v>
      </c>
      <c r="E120" s="27">
        <f>SUM(E121:E123)</f>
        <v>0</v>
      </c>
      <c r="F120" s="17">
        <f t="shared" ref="F120:I120" si="81">SUM(F121:F123)</f>
        <v>0</v>
      </c>
      <c r="G120" s="17">
        <f t="shared" si="81"/>
        <v>0</v>
      </c>
      <c r="H120" s="17">
        <f t="shared" si="81"/>
        <v>0</v>
      </c>
      <c r="I120" s="17">
        <f t="shared" si="81"/>
        <v>0</v>
      </c>
    </row>
    <row r="121" spans="1:9" x14ac:dyDescent="0.25">
      <c r="A121" s="1"/>
      <c r="B121" s="1"/>
      <c r="C121" s="1" t="s">
        <v>5</v>
      </c>
      <c r="D121" s="8">
        <f t="shared" si="40"/>
        <v>0</v>
      </c>
      <c r="E121" s="25"/>
      <c r="F121" s="1"/>
      <c r="G121" s="1"/>
      <c r="H121" s="1"/>
      <c r="I121" s="1"/>
    </row>
    <row r="122" spans="1:9" x14ac:dyDescent="0.25">
      <c r="A122" s="1"/>
      <c r="B122" s="1"/>
      <c r="C122" s="1" t="s">
        <v>6</v>
      </c>
      <c r="D122" s="8">
        <f t="shared" si="40"/>
        <v>0</v>
      </c>
      <c r="E122" s="25">
        <v>0</v>
      </c>
      <c r="F122" s="16"/>
      <c r="G122" s="16"/>
      <c r="H122" s="16"/>
      <c r="I122" s="16"/>
    </row>
    <row r="123" spans="1:9" x14ac:dyDescent="0.25">
      <c r="A123" s="1"/>
      <c r="B123" s="1"/>
      <c r="C123" s="10" t="s">
        <v>7</v>
      </c>
      <c r="D123" s="8">
        <f t="shared" si="40"/>
        <v>0</v>
      </c>
      <c r="E123" s="25"/>
      <c r="F123" s="10"/>
      <c r="G123" s="1"/>
      <c r="H123" s="1"/>
      <c r="I123" s="7"/>
    </row>
  </sheetData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28</vt:i4>
      </vt:variant>
      <vt:variant>
        <vt:lpstr>Именованные диапазоны</vt:lpstr>
      </vt:variant>
      <vt:variant>
        <vt:i4>2</vt:i4>
      </vt:variant>
    </vt:vector>
  </HeadingPairs>
  <TitlesOfParts>
    <vt:vector size="30" baseType="lpstr">
      <vt:lpstr>Лист1</vt:lpstr>
      <vt:lpstr>Уточнение  170</vt:lpstr>
      <vt:lpstr>Сурен</vt:lpstr>
      <vt:lpstr>Уточнение май 2018</vt:lpstr>
      <vt:lpstr>Уточнение 1 октяября 2018</vt:lpstr>
      <vt:lpstr>234-V от 9 ноября 2018</vt:lpstr>
      <vt:lpstr>проект 2019</vt:lpstr>
      <vt:lpstr>проект 2019 "последний</vt:lpstr>
      <vt:lpstr>после ФУА</vt:lpstr>
      <vt:lpstr>после ФУА 2</vt:lpstr>
      <vt:lpstr>февраль 2019</vt:lpstr>
      <vt:lpstr>май 2019</vt:lpstr>
      <vt:lpstr>сентябрь 2019</vt:lpstr>
      <vt:lpstr>октябрь 2019 до 2024</vt:lpstr>
      <vt:lpstr>Иные</vt:lpstr>
      <vt:lpstr>ноябрь 2019</vt:lpstr>
      <vt:lpstr>декабрь 2019</vt:lpstr>
      <vt:lpstr>Январь 2020</vt:lpstr>
      <vt:lpstr>Иные 2020</vt:lpstr>
      <vt:lpstr>май 2020</vt:lpstr>
      <vt:lpstr>иные август 2020</vt:lpstr>
      <vt:lpstr>август 2020</vt:lpstr>
      <vt:lpstr>ноябрь 2021</vt:lpstr>
      <vt:lpstr>иные ноябрь 2021</vt:lpstr>
      <vt:lpstr>декабрь 2021</vt:lpstr>
      <vt:lpstr>март 2022</vt:lpstr>
      <vt:lpstr>иные март 2022</vt:lpstr>
      <vt:lpstr>СЕНТЯБРЬ</vt:lpstr>
      <vt:lpstr>'иные март 2022'!Область_печати</vt:lpstr>
      <vt:lpstr>СЕНТЯБРЬ!Область_печати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2022-10-10T12:55:14Z</dcterms:modified>
</cp:coreProperties>
</file>